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codeName="DieseArbeitsmappe" defaultThemeVersion="124226"/>
  <mc:AlternateContent xmlns:mc="http://schemas.openxmlformats.org/markup-compatibility/2006">
    <mc:Choice Requires="x15">
      <x15ac:absPath xmlns:x15ac="http://schemas.microsoft.com/office/spreadsheetml/2010/11/ac" url="D:\Bierbrauerei\Brau-Dokumente\Brauprotokolle\"/>
    </mc:Choice>
  </mc:AlternateContent>
  <xr:revisionPtr revIDLastSave="0" documentId="13_ncr:1_{0BAB49FE-4BE0-4754-B54C-312E718F1E27}" xr6:coauthVersionLast="38" xr6:coauthVersionMax="38" xr10:uidLastSave="{00000000-0000-0000-0000-000000000000}"/>
  <workbookProtection workbookAlgorithmName="SHA-512" workbookHashValue="lkIopzY0Ox7UA8W998osG0RW/hsrqsHkSsL9Zf2hOKgNwrOJ3zOHhqz+qI9g3JuTIbuCrYGouP1+cc5XygDudw==" workbookSaltValue="ujYwziR2dD2oeYcfEBArEw==" workbookSpinCount="100000" lockStructure="1"/>
  <bookViews>
    <workbookView xWindow="120" yWindow="72" windowWidth="18792" windowHeight="11256" tabRatio="968" xr2:uid="{00000000-000D-0000-FFFF-FFFF00000000}"/>
  </bookViews>
  <sheets>
    <sheet name="intro" sheetId="13" r:id="rId1"/>
    <sheet name="vorbereitung" sheetId="4" r:id="rId2"/>
    <sheet name="brief_hza" sheetId="5" r:id="rId3"/>
    <sheet name="rezeptkarte" sheetId="10" r:id="rId4"/>
    <sheet name="sud-journal" sheetId="3" r:id="rId5"/>
    <sheet name="sud-journal (handout)" sheetId="14" r:id="rId6"/>
    <sheet name="gaerdiagramm" sheetId="6" r:id="rId7"/>
    <sheet name="lagerbericht" sheetId="7" r:id="rId8"/>
    <sheet name="verkostungsbogen" sheetId="18" r:id="rId9"/>
    <sheet name="untappd" sheetId="19" r:id="rId10"/>
    <sheet name="banderole" sheetId="17" r:id="rId11"/>
    <sheet name="zapfschild" sheetId="20" r:id="rId12"/>
    <sheet name="historie" sheetId="9" r:id="rId13"/>
    <sheet name="Tabelle2" sheetId="16" state="hidden" r:id="rId14"/>
    <sheet name="grafiken" sheetId="11" state="hidden" r:id="rId15"/>
  </sheets>
  <externalReferences>
    <externalReference r:id="rId16"/>
    <externalReference r:id="rId17"/>
  </externalReferences>
  <definedNames>
    <definedName name="Baden_Württemberg">brief_hza!$AR$56:$AR$62</definedName>
    <definedName name="Bayern">brief_hza!$AR$63:$AR$69</definedName>
    <definedName name="Berlin">brief_hza!$AR$70</definedName>
    <definedName name="BILD" localSheetId="9">INDIRECT("Grafiken!B"&amp;MATCH([1]rezeptkarte!$M$21,[1]grafiken!$A:$A,0))</definedName>
    <definedName name="BILD" localSheetId="8">INDIRECT("Grafiken!B"&amp;MATCH([2]rezeptkarte!$M$21,[2]grafiken!$A:$A,0))</definedName>
    <definedName name="BILD" localSheetId="11">INDIRECT("Grafiken!B"&amp;MATCH([1]rezeptkarte!$M$21,[1]grafiken!$A:$A,0))</definedName>
    <definedName name="BILD">INDIRECT("Grafiken!B"&amp;MATCH(rezeptkarte!$M$21,grafiken!$A:$A,0))</definedName>
    <definedName name="Brandenburg">brief_hza!$AR$71:$AR$72</definedName>
    <definedName name="Bremen">brief_hza!$AR$73</definedName>
    <definedName name="_xlnm.Print_Area" localSheetId="10">banderole!$A$1:$AY$66</definedName>
    <definedName name="_xlnm.Print_Area" localSheetId="2">brief_hza!$B$2:$AJ$52</definedName>
    <definedName name="_xlnm.Print_Area" localSheetId="6">gaerdiagramm!$B$2:$AO$48</definedName>
    <definedName name="_xlnm.Print_Area" localSheetId="7">lagerbericht!$B$2:$AR$43</definedName>
    <definedName name="_xlnm.Print_Area" localSheetId="3">rezeptkarte!$B$2:$AH$101</definedName>
    <definedName name="_xlnm.Print_Area" localSheetId="4">'sud-journal'!$B$2:$AH$95</definedName>
    <definedName name="_xlnm.Print_Area" localSheetId="5">'sud-journal (handout)'!$B$2:$AH$95</definedName>
    <definedName name="_xlnm.Print_Area" localSheetId="9">untappd!$B$2:$AI$73</definedName>
    <definedName name="_xlnm.Print_Area" localSheetId="8">verkostungsbogen!$B$2:$AM$70</definedName>
    <definedName name="_xlnm.Print_Area" localSheetId="1">vorbereitung!$B$2:$AI$75</definedName>
    <definedName name="_xlnm.Print_Area" localSheetId="11">zapfschild!$A$1:$AQ$42</definedName>
    <definedName name="EBC">grafiken!$A$1:$A$100</definedName>
    <definedName name="Hamburg">brief_hza!$AR$74:$AR$76</definedName>
    <definedName name="Hessen">brief_hza!$AR$77:$AR$79</definedName>
    <definedName name="Mecklenburg_Vorpommern">brief_hza!$AR$80</definedName>
    <definedName name="Niedersachsen">brief_hza!$AR$81:$AR$84</definedName>
    <definedName name="Nordrhein_Westfalen">brief_hza!$AR$85:$AR$92</definedName>
    <definedName name="obergärig">rezeptkarte!$E$198:$E$262</definedName>
    <definedName name="Rheinland_Pfalz">brief_hza!$AR$93</definedName>
    <definedName name="Saarland">brief_hza!$AR$94</definedName>
    <definedName name="Sachsen">brief_hza!$AR$95</definedName>
    <definedName name="Sachsen_Anhalt">brief_hza!$AR$96</definedName>
    <definedName name="Schleswig_Holstein">brief_hza!$AR$97:$AR$98</definedName>
    <definedName name="Thüringen">brief_hza!$AR$99</definedName>
    <definedName name="untergärig">rezeptkarte!$E$264:$E$288</definedName>
    <definedName name="Weißbierhefe">rezeptkarte!$E$290:$E$303</definedName>
  </definedNames>
  <calcPr calcId="181029" fullPrecision="0"/>
</workbook>
</file>

<file path=xl/calcChain.xml><?xml version="1.0" encoding="utf-8"?>
<calcChain xmlns="http://schemas.openxmlformats.org/spreadsheetml/2006/main">
  <c r="X40" i="10" l="1"/>
  <c r="AL5" i="20" l="1"/>
  <c r="Y5" i="20"/>
  <c r="Y9" i="20"/>
  <c r="D9" i="20"/>
  <c r="Q5" i="20"/>
  <c r="D5" i="20"/>
  <c r="S62" i="17"/>
  <c r="M62" i="17"/>
  <c r="K61" i="17"/>
  <c r="H60" i="17"/>
  <c r="S54" i="17"/>
  <c r="M54" i="17"/>
  <c r="K53" i="17"/>
  <c r="H52" i="17"/>
  <c r="S46" i="17"/>
  <c r="M46" i="17"/>
  <c r="K45" i="17"/>
  <c r="H44" i="17"/>
  <c r="S38" i="17"/>
  <c r="M38" i="17"/>
  <c r="K37" i="17"/>
  <c r="H36" i="17"/>
  <c r="S30" i="17"/>
  <c r="M30" i="17"/>
  <c r="K29" i="17"/>
  <c r="H28" i="17"/>
  <c r="S22" i="17"/>
  <c r="M22" i="17"/>
  <c r="K21" i="17"/>
  <c r="H20" i="17"/>
  <c r="S14" i="17"/>
  <c r="M14" i="17"/>
  <c r="K13" i="17"/>
  <c r="H12" i="17"/>
  <c r="M6" i="17"/>
  <c r="K5" i="17"/>
  <c r="H4" i="17"/>
  <c r="F83" i="10" l="1"/>
  <c r="F76" i="10"/>
  <c r="F69" i="10"/>
  <c r="F62" i="10"/>
  <c r="D37" i="18" l="1"/>
  <c r="X51" i="10"/>
  <c r="X49" i="10"/>
  <c r="X53" i="10"/>
  <c r="AI4" i="18"/>
  <c r="AI3" i="18"/>
  <c r="O10" i="18" l="1"/>
  <c r="G10" i="18"/>
  <c r="D8" i="18"/>
  <c r="D36" i="18" s="1"/>
  <c r="AD53" i="14" l="1"/>
  <c r="AL4" i="7" l="1"/>
  <c r="AL3" i="7"/>
  <c r="L11" i="7"/>
  <c r="X38" i="10" l="1"/>
  <c r="X42" i="10"/>
  <c r="X47" i="10"/>
  <c r="D9" i="6" l="1"/>
  <c r="C11" i="5"/>
  <c r="C42" i="5"/>
  <c r="Z19" i="5"/>
  <c r="C8" i="5"/>
  <c r="W5" i="5"/>
  <c r="W4" i="5"/>
  <c r="V3" i="5"/>
  <c r="C3" i="5"/>
  <c r="AO11" i="5"/>
  <c r="AO8" i="5"/>
  <c r="AO7" i="5"/>
  <c r="AO6" i="5"/>
  <c r="C14" i="5" s="1"/>
  <c r="AO5" i="5"/>
  <c r="C12" i="5" s="1"/>
  <c r="E15" i="4"/>
  <c r="G11" i="6" l="1"/>
  <c r="D11" i="6"/>
  <c r="F32" i="6"/>
  <c r="D20" i="7"/>
  <c r="D19" i="7"/>
  <c r="AM11" i="7"/>
  <c r="AD11" i="7"/>
  <c r="U11" i="7"/>
  <c r="Q97" i="10"/>
  <c r="I11" i="7" s="1"/>
  <c r="Q99" i="10" l="1"/>
  <c r="Z11" i="7" s="1"/>
  <c r="H7" i="6" l="1"/>
  <c r="E7" i="6"/>
  <c r="D7" i="14"/>
  <c r="D7" i="3"/>
  <c r="I7" i="7"/>
  <c r="J64" i="10" l="1"/>
  <c r="J85" i="10" l="1"/>
  <c r="J78" i="10"/>
  <c r="J71" i="10"/>
  <c r="M32" i="10" l="1"/>
  <c r="M30" i="10"/>
  <c r="M28" i="10"/>
  <c r="M26" i="10"/>
  <c r="M24" i="10"/>
  <c r="H73" i="14" l="1"/>
  <c r="V77" i="3" l="1"/>
  <c r="F28" i="6" l="1"/>
  <c r="G11" i="7"/>
  <c r="X28" i="14"/>
  <c r="K28" i="14"/>
  <c r="X26" i="14"/>
  <c r="K26" i="14"/>
  <c r="X24" i="14"/>
  <c r="K24" i="14"/>
  <c r="S11" i="14"/>
  <c r="S11" i="3"/>
  <c r="X28" i="3"/>
  <c r="X26" i="3"/>
  <c r="X24" i="3"/>
  <c r="K28" i="3"/>
  <c r="K26" i="3"/>
  <c r="F30" i="6" l="1"/>
  <c r="D18" i="7"/>
  <c r="AR85" i="10" l="1"/>
  <c r="AK14" i="7" l="1"/>
  <c r="J93" i="14" l="1"/>
  <c r="AD93" i="14" l="1"/>
  <c r="AD91" i="14"/>
  <c r="U91" i="14"/>
  <c r="Q91" i="14"/>
  <c r="L91" i="14"/>
  <c r="AD86" i="14"/>
  <c r="I87" i="14"/>
  <c r="N83" i="14"/>
  <c r="Y81" i="14"/>
  <c r="U81" i="14"/>
  <c r="H81" i="14"/>
  <c r="N79" i="14"/>
  <c r="N77" i="14"/>
  <c r="N75" i="14"/>
  <c r="Y73" i="14"/>
  <c r="U73" i="14"/>
  <c r="X69" i="14"/>
  <c r="S69" i="14"/>
  <c r="N69" i="14"/>
  <c r="I69" i="14"/>
  <c r="I62" i="14"/>
  <c r="AC62" i="14"/>
  <c r="AC60" i="14"/>
  <c r="S60" i="14"/>
  <c r="AC57" i="14"/>
  <c r="S65" i="14"/>
  <c r="N60" i="14"/>
  <c r="N62" i="14"/>
  <c r="I60" i="14"/>
  <c r="AO53" i="14"/>
  <c r="U53" i="14"/>
  <c r="I53" i="14"/>
  <c r="E53" i="14"/>
  <c r="AC41" i="14"/>
  <c r="AR41" i="14" s="1"/>
  <c r="X41" i="14"/>
  <c r="S41" i="14"/>
  <c r="N49" i="14"/>
  <c r="N47" i="14"/>
  <c r="N45" i="14"/>
  <c r="N43" i="14"/>
  <c r="N41" i="14"/>
  <c r="N38" i="14"/>
  <c r="N36" i="14"/>
  <c r="N34" i="14"/>
  <c r="X32" i="14"/>
  <c r="S32" i="14"/>
  <c r="N32" i="14"/>
  <c r="V83" i="14"/>
  <c r="V79" i="14"/>
  <c r="V77" i="14"/>
  <c r="V75" i="14"/>
  <c r="K24" i="3"/>
  <c r="AD4" i="10"/>
  <c r="AD3" i="10"/>
  <c r="K16" i="14"/>
  <c r="Z83" i="14"/>
  <c r="R83" i="14"/>
  <c r="D83" i="14"/>
  <c r="Z79" i="14"/>
  <c r="R79" i="14"/>
  <c r="D79" i="14"/>
  <c r="AR78" i="14"/>
  <c r="Z77" i="14"/>
  <c r="R77" i="14"/>
  <c r="D77" i="14"/>
  <c r="Z75" i="14"/>
  <c r="R75" i="14"/>
  <c r="D75" i="14"/>
  <c r="X71" i="14"/>
  <c r="S71" i="14"/>
  <c r="N71" i="14"/>
  <c r="AR70" i="14"/>
  <c r="AR64" i="14"/>
  <c r="AR58" i="14"/>
  <c r="AV52" i="14"/>
  <c r="AR52" i="14"/>
  <c r="D49" i="14"/>
  <c r="AR48" i="14"/>
  <c r="D47" i="14"/>
  <c r="AR46" i="14"/>
  <c r="D45" i="14"/>
  <c r="D43" i="14"/>
  <c r="AR39" i="14"/>
  <c r="D38" i="14"/>
  <c r="D36" i="14"/>
  <c r="D34" i="14"/>
  <c r="K12" i="14"/>
  <c r="AB7" i="14"/>
  <c r="W7" i="14"/>
  <c r="P7" i="14"/>
  <c r="AD4" i="14"/>
  <c r="AD3" i="14"/>
  <c r="K12" i="3"/>
  <c r="AB14" i="10"/>
  <c r="L16" i="10" s="1"/>
  <c r="Y16" i="10" s="1"/>
  <c r="P7" i="10"/>
  <c r="W7" i="10"/>
  <c r="E26" i="4"/>
  <c r="E24" i="4"/>
  <c r="E22" i="4"/>
  <c r="AD91" i="3"/>
  <c r="AD81" i="3"/>
  <c r="J93" i="3" s="1"/>
  <c r="D14" i="6"/>
  <c r="D42" i="7"/>
  <c r="D41" i="7"/>
  <c r="D40" i="7"/>
  <c r="D39" i="7"/>
  <c r="D38" i="7"/>
  <c r="D37" i="7"/>
  <c r="D36" i="7"/>
  <c r="D35" i="7"/>
  <c r="D34" i="7"/>
  <c r="D33" i="7"/>
  <c r="D32" i="7"/>
  <c r="D31" i="7"/>
  <c r="D30" i="7"/>
  <c r="D29" i="7"/>
  <c r="D28" i="7"/>
  <c r="D27" i="7"/>
  <c r="D26" i="7"/>
  <c r="D25" i="7"/>
  <c r="D24" i="7"/>
  <c r="D23" i="7"/>
  <c r="D22" i="7"/>
  <c r="D21" i="7"/>
  <c r="Y7" i="7"/>
  <c r="D25" i="6"/>
  <c r="D24" i="6"/>
  <c r="D23" i="6"/>
  <c r="D22" i="6"/>
  <c r="D21" i="6"/>
  <c r="D20" i="6"/>
  <c r="D19" i="6"/>
  <c r="D18" i="6"/>
  <c r="D17" i="6"/>
  <c r="AA7" i="6"/>
  <c r="D16" i="6"/>
  <c r="D15" i="6"/>
  <c r="R75" i="3"/>
  <c r="D32" i="5"/>
  <c r="AD73" i="3"/>
  <c r="X65" i="3"/>
  <c r="AL4" i="6"/>
  <c r="AL3" i="6"/>
  <c r="AD4" i="3"/>
  <c r="AD3" i="3"/>
  <c r="X71" i="3"/>
  <c r="S71" i="3"/>
  <c r="N71" i="3"/>
  <c r="V75" i="3"/>
  <c r="AR39" i="3"/>
  <c r="AR78" i="3"/>
  <c r="AR70" i="3"/>
  <c r="AR64" i="3"/>
  <c r="AR58" i="3"/>
  <c r="AV52" i="3"/>
  <c r="AR52" i="3"/>
  <c r="AR48" i="3"/>
  <c r="AR46" i="3"/>
  <c r="AR41" i="3"/>
  <c r="M22" i="10"/>
  <c r="V83" i="3"/>
  <c r="V79" i="3"/>
  <c r="R83" i="3"/>
  <c r="R79" i="3"/>
  <c r="R77" i="3"/>
  <c r="AO53" i="3"/>
  <c r="Y53" i="3" s="1"/>
  <c r="AR89" i="10"/>
  <c r="AR57" i="10"/>
  <c r="Q73" i="3" s="1"/>
  <c r="D83" i="3"/>
  <c r="D79" i="3"/>
  <c r="D77" i="3"/>
  <c r="D75" i="3"/>
  <c r="AC65" i="3"/>
  <c r="AR53" i="10"/>
  <c r="AC49" i="3" s="1"/>
  <c r="S49" i="3" s="1"/>
  <c r="AR51" i="10"/>
  <c r="AC47" i="3" s="1"/>
  <c r="S47" i="3" s="1"/>
  <c r="AR49" i="10"/>
  <c r="AC45" i="3" s="1"/>
  <c r="S45" i="3" s="1"/>
  <c r="AR47" i="10"/>
  <c r="AC43" i="14" s="1"/>
  <c r="AR43" i="14" s="1"/>
  <c r="AR40" i="10"/>
  <c r="AC36" i="3" s="1"/>
  <c r="S36" i="3" s="1"/>
  <c r="X38" i="14"/>
  <c r="X34" i="3"/>
  <c r="X36" i="3"/>
  <c r="AR42" i="10"/>
  <c r="AC38" i="3" s="1"/>
  <c r="S38" i="3" s="1"/>
  <c r="AR38" i="10"/>
  <c r="AC34" i="3" s="1"/>
  <c r="S34" i="3" s="1"/>
  <c r="Q81" i="3"/>
  <c r="M81" i="3" s="1"/>
  <c r="AR78" i="10"/>
  <c r="AR71" i="10"/>
  <c r="AR64" i="10"/>
  <c r="Z83" i="3"/>
  <c r="Z79" i="3"/>
  <c r="Z77" i="3"/>
  <c r="Z75" i="3"/>
  <c r="D49" i="3"/>
  <c r="D47" i="3"/>
  <c r="D45" i="3"/>
  <c r="D43" i="3"/>
  <c r="D38" i="3"/>
  <c r="D36" i="3"/>
  <c r="D34" i="3"/>
  <c r="AB7" i="3"/>
  <c r="O8" i="18" s="1"/>
  <c r="O21" i="10"/>
  <c r="X43" i="14"/>
  <c r="X45" i="14"/>
  <c r="X47" i="3"/>
  <c r="X49" i="3"/>
  <c r="S87" i="3"/>
  <c r="S87" i="14" s="1"/>
  <c r="E7" i="7"/>
  <c r="AL7" i="7"/>
  <c r="AD7" i="7"/>
  <c r="AE7" i="6"/>
  <c r="W7" i="3"/>
  <c r="P7" i="3"/>
  <c r="T73" i="4"/>
  <c r="E73" i="4"/>
  <c r="T71" i="4"/>
  <c r="E71" i="4"/>
  <c r="T66" i="4"/>
  <c r="E66" i="4"/>
  <c r="T64" i="4"/>
  <c r="E64" i="4"/>
  <c r="T62" i="4"/>
  <c r="E62" i="4"/>
  <c r="T60" i="4"/>
  <c r="E60" i="4"/>
  <c r="T58" i="4"/>
  <c r="E58" i="4"/>
  <c r="T56" i="4"/>
  <c r="E56" i="4"/>
  <c r="T54" i="4"/>
  <c r="E54" i="4"/>
  <c r="T49" i="4"/>
  <c r="E49" i="4"/>
  <c r="T47" i="4"/>
  <c r="E47" i="4"/>
  <c r="T42" i="4"/>
  <c r="E42" i="4"/>
  <c r="T40" i="4"/>
  <c r="E40" i="4"/>
  <c r="T38" i="4"/>
  <c r="E38" i="4"/>
  <c r="T36" i="4"/>
  <c r="E36" i="4"/>
  <c r="T34" i="4"/>
  <c r="E34" i="4"/>
  <c r="T32" i="4"/>
  <c r="E32" i="4"/>
  <c r="T30" i="4"/>
  <c r="E30" i="4"/>
  <c r="T28" i="4"/>
  <c r="E28" i="4"/>
  <c r="T26" i="4"/>
  <c r="T24" i="4"/>
  <c r="T22" i="4"/>
  <c r="E17" i="4"/>
  <c r="X60" i="3"/>
  <c r="O12" i="18" l="1"/>
  <c r="H5" i="17"/>
  <c r="H37" i="17"/>
  <c r="Y4" i="20"/>
  <c r="D4" i="20"/>
  <c r="H45" i="17"/>
  <c r="H13" i="17"/>
  <c r="H61" i="17"/>
  <c r="H53" i="17"/>
  <c r="H21" i="17"/>
  <c r="H29" i="17"/>
  <c r="G16" i="18"/>
  <c r="AL7" i="6"/>
  <c r="T9" i="6" s="1"/>
  <c r="Q9" i="7" s="1"/>
  <c r="E9" i="7"/>
  <c r="E14" i="7" s="1"/>
  <c r="G14" i="7" s="1"/>
  <c r="AC43" i="3"/>
  <c r="S43" i="3" s="1"/>
  <c r="AC34" i="14"/>
  <c r="AC45" i="14"/>
  <c r="X34" i="14"/>
  <c r="AC38" i="14"/>
  <c r="Q73" i="14"/>
  <c r="AC36" i="14"/>
  <c r="AC47" i="14"/>
  <c r="Q81" i="14"/>
  <c r="AC49" i="14"/>
  <c r="X36" i="14"/>
  <c r="X47" i="14"/>
  <c r="X49" i="14"/>
  <c r="Q30" i="10"/>
  <c r="I28" i="14" s="1"/>
  <c r="Q22" i="10"/>
  <c r="I24" i="14" s="1"/>
  <c r="N18" i="14"/>
  <c r="N20" i="14" s="1"/>
  <c r="J10" i="14"/>
  <c r="X93" i="14" s="1"/>
  <c r="Q32" i="10"/>
  <c r="U28" i="14" s="1"/>
  <c r="Q24" i="10"/>
  <c r="U24" i="14" s="1"/>
  <c r="Q28" i="10"/>
  <c r="U26" i="14" s="1"/>
  <c r="Q26" i="10"/>
  <c r="N18" i="3"/>
  <c r="N20" i="3" s="1"/>
  <c r="J10" i="3"/>
  <c r="AV57" i="10"/>
  <c r="AS71" i="10" s="1"/>
  <c r="AD71" i="10" s="1"/>
  <c r="X38" i="3"/>
  <c r="X43" i="3"/>
  <c r="X45" i="3"/>
  <c r="AC57" i="3"/>
  <c r="I79" i="3"/>
  <c r="I75" i="3"/>
  <c r="I77" i="3"/>
  <c r="M73" i="3"/>
  <c r="AA60" i="17" l="1"/>
  <c r="AA52" i="17"/>
  <c r="AA44" i="17"/>
  <c r="AA28" i="17"/>
  <c r="AA20" i="17"/>
  <c r="AA12" i="17"/>
  <c r="AA4" i="17"/>
  <c r="AA36" i="17"/>
  <c r="Y14" i="20"/>
  <c r="D14" i="20"/>
  <c r="I26" i="3"/>
  <c r="I26" i="14"/>
  <c r="T7" i="6"/>
  <c r="F44" i="6" s="1"/>
  <c r="X93" i="3"/>
  <c r="U24" i="3"/>
  <c r="I24" i="3"/>
  <c r="U26" i="3"/>
  <c r="U28" i="3"/>
  <c r="I28" i="3"/>
  <c r="F40" i="6"/>
  <c r="F42" i="6" s="1"/>
  <c r="F46" i="6"/>
  <c r="G12" i="18" s="1"/>
  <c r="J14" i="7"/>
  <c r="O14" i="7" s="1"/>
  <c r="F36" i="6"/>
  <c r="F38" i="6" s="1"/>
  <c r="AR43" i="3"/>
  <c r="AS78" i="10"/>
  <c r="AD78" i="10" s="1"/>
  <c r="AS85" i="10"/>
  <c r="AD85" i="10" s="1"/>
  <c r="N12" i="3"/>
  <c r="N12" i="14"/>
  <c r="Q21" i="10"/>
  <c r="M21" i="10" s="1"/>
  <c r="G14" i="18" s="1"/>
  <c r="AB10" i="10" l="1"/>
  <c r="AS64" i="10"/>
  <c r="AD64" i="10" s="1"/>
  <c r="AD89" i="10" s="1"/>
  <c r="Y7" i="20" l="1"/>
  <c r="D7" i="20"/>
  <c r="S45" i="17"/>
  <c r="S13" i="17"/>
  <c r="S53" i="17"/>
  <c r="S21" i="17"/>
  <c r="S61" i="17"/>
  <c r="S29" i="17"/>
  <c r="S37" i="17"/>
  <c r="S5" i="17"/>
  <c r="Q89" i="10"/>
  <c r="O14" i="18"/>
  <c r="W10" i="10"/>
  <c r="P61" i="17" l="1"/>
  <c r="P5" i="17"/>
  <c r="P13" i="17"/>
  <c r="P37" i="17"/>
  <c r="P45" i="17"/>
  <c r="P53" i="17"/>
  <c r="Y6" i="20"/>
  <c r="P29" i="17"/>
  <c r="D6" i="20"/>
  <c r="P2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uthor>
    <author>User01</author>
    <author>ls_hetkamp</author>
  </authors>
  <commentList>
    <comment ref="D14" authorId="0" shapeId="0" xr:uid="{00000000-0006-0000-0300-000001000000}">
      <text>
        <r>
          <rPr>
            <sz val="8"/>
            <color indexed="81"/>
            <rFont val="Tahoma"/>
            <family val="2"/>
          </rPr>
          <t>Es sollte wegen des Bierschwandes mit einer gegenüber der gewünschten Biermenge entsprechend erhöhten Ausschlagwürzemenge gerechnet werden. Die Stammwürze der Ausschlagmenge entspricht in etwa der vom Zollamt zur Berechnung der Biersteuer herangezogenen Stammwürze. Die Sudhausausbeute beträgt in modernen Brauereien 75% und mehr. Solche Werte werden allerdings im Kleinversuch nicht erreicht. Liegen keine Erfahrungswerte vor, empfiehlt es sich, mit maximal 70 % (evtl. noch weniger) zu rechnen.</t>
        </r>
      </text>
    </comment>
    <comment ref="P16" authorId="1" shapeId="0" xr:uid="{00000000-0006-0000-0300-000002000000}">
      <text>
        <r>
          <rPr>
            <sz val="8"/>
            <color indexed="81"/>
            <rFont val="Tahoma"/>
            <family val="2"/>
          </rPr>
          <t>Zur Verbesserung des Läuterverhaltens und der Sudhausausbeute empfiehlt es sich, das Malz vor dem Schroten zu konditionieren, also mit Wasser zu befeuchten. 8 ml Wasser pro kg (= 0,8%) ist ausreichend. Die Menge Wasser vor dem Schroten gut untermischen, so dass sich keine Wassernester bilden. Nach ca. einer halben Stunde kann bereits geschrotet werden. Manche Hobbybrauer konditionieren sogar schon 24h vor dem Schroten.</t>
        </r>
      </text>
    </comment>
    <comment ref="AD16" authorId="2" shapeId="0" xr:uid="{00000000-0006-0000-0300-000003000000}">
      <text>
        <r>
          <rPr>
            <sz val="8"/>
            <color indexed="81"/>
            <rFont val="Tahoma"/>
            <family val="2"/>
          </rPr>
          <t>Der EBC (</t>
        </r>
        <r>
          <rPr>
            <b/>
            <sz val="8"/>
            <color indexed="81"/>
            <rFont val="Tahoma"/>
            <family val="2"/>
          </rPr>
          <t>E</t>
        </r>
        <r>
          <rPr>
            <sz val="8"/>
            <color indexed="81"/>
            <rFont val="Tahoma"/>
            <family val="2"/>
          </rPr>
          <t xml:space="preserve">uropean </t>
        </r>
        <r>
          <rPr>
            <b/>
            <sz val="8"/>
            <color indexed="81"/>
            <rFont val="Tahoma"/>
            <family val="2"/>
          </rPr>
          <t>B</t>
        </r>
        <r>
          <rPr>
            <sz val="8"/>
            <color indexed="81"/>
            <rFont val="Tahoma"/>
            <family val="2"/>
          </rPr>
          <t xml:space="preserve">rewery </t>
        </r>
        <r>
          <rPr>
            <b/>
            <sz val="8"/>
            <color indexed="81"/>
            <rFont val="Tahoma"/>
            <family val="2"/>
          </rPr>
          <t>C</t>
        </r>
        <r>
          <rPr>
            <sz val="8"/>
            <color indexed="81"/>
            <rFont val="Tahoma"/>
            <family val="2"/>
          </rPr>
          <t>onvention)-Farbwert ist eine europäische Maßeinheit zur Bestimmung der Farbe des Malzes bzw. des Bieres. Anhand des festgelegten Farbwertes des Malzes lässt sich näherungsweise auch der Farbwert des Bieres ermitteln. Pilsbiere z.B. liegen im EBC-Bereich 20-30, währenddessen ein Schwarzbier bei 100 EBC liegen kann. Die hier zugrundeliegende Farbwertskala gibt daher Aufschluss über die Farbe des gebrauten Bieres aufgrund der Angaben zu den EBC-Werten der eingesetzten Malzsorten.</t>
        </r>
      </text>
    </comment>
    <comment ref="R57" authorId="0" shapeId="0" xr:uid="{00000000-0006-0000-0300-000004000000}">
      <text>
        <r>
          <rPr>
            <sz val="8"/>
            <color indexed="81"/>
            <rFont val="Tahoma"/>
            <family val="2"/>
          </rPr>
          <t>Die IBU (</t>
        </r>
        <r>
          <rPr>
            <b/>
            <sz val="8"/>
            <color indexed="81"/>
            <rFont val="Tahoma"/>
            <family val="2"/>
          </rPr>
          <t>I</t>
        </r>
        <r>
          <rPr>
            <sz val="8"/>
            <color indexed="81"/>
            <rFont val="Tahoma"/>
            <family val="2"/>
          </rPr>
          <t xml:space="preserve">nternational </t>
        </r>
        <r>
          <rPr>
            <b/>
            <sz val="8"/>
            <color indexed="81"/>
            <rFont val="Tahoma"/>
            <family val="2"/>
          </rPr>
          <t>B</t>
        </r>
        <r>
          <rPr>
            <sz val="8"/>
            <color indexed="81"/>
            <rFont val="Tahoma"/>
            <family val="2"/>
          </rPr>
          <t xml:space="preserve">ittering </t>
        </r>
        <r>
          <rPr>
            <b/>
            <sz val="8"/>
            <color indexed="81"/>
            <rFont val="Tahoma"/>
            <family val="2"/>
          </rPr>
          <t>U</t>
        </r>
        <r>
          <rPr>
            <sz val="8"/>
            <color indexed="81"/>
            <rFont val="Tahoma"/>
            <family val="2"/>
          </rPr>
          <t xml:space="preserve">nits) geben die Bittere des Bieres an, die sich aus dem </t>
        </r>
        <r>
          <rPr>
            <sz val="8"/>
            <color indexed="81"/>
            <rFont val="Sylfaen"/>
            <family val="1"/>
          </rPr>
          <t>α</t>
        </r>
        <r>
          <rPr>
            <sz val="8"/>
            <color indexed="81"/>
            <rFont val="Tahoma"/>
            <family val="2"/>
          </rPr>
          <t>-Säuregehalt des Hopfens ergeben. Um nun zu berechnen, wieviel der Bitterstoffe des Hopfens in das Bier übergehen, gibt es verschiedene Formeln, die mehrere Faktoren berücksichtigen. Hier haben sich die Berechnungen des US-amerikanischen Hobbybrauers Glenn Tinseth bewährt (http://realbeer.com/hops/). Diese Formel ist auch Grundlage dieses Sud-Journals.</t>
        </r>
      </text>
    </comment>
    <comment ref="AS78" authorId="0" shapeId="0" xr:uid="{00000000-0006-0000-0300-000005000000}">
      <text>
        <r>
          <rPr>
            <b/>
            <sz val="9"/>
            <color indexed="81"/>
            <rFont val="Tahoma"/>
            <family val="2"/>
          </rPr>
          <t>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s>
  <commentList>
    <comment ref="D12" authorId="0" shapeId="0" xr:uid="{00000000-0006-0000-0400-000001000000}">
      <text>
        <r>
          <rPr>
            <sz val="8"/>
            <color indexed="81"/>
            <rFont val="Tahoma"/>
            <family val="2"/>
          </rPr>
          <t>Zur Verbesserung des Läuterberhaltens und der Sudhausausbeute empfiehlt es sich, das Malz vor dem Schroten zu konditionieren, also mit Wasser zu befeuchten. 8 ml Wasser pro kg ist ausreichend. Die Menge Wasser vor dem Schroten gut untermischen, so dass sich keine Wassernester bilden. Nach ca. einer halben Stunde kann bereits geschrotet werden. Manche Hobbybrauer konditionieren sogar schon 24h vor dem Schroten.</t>
        </r>
      </text>
    </comment>
    <comment ref="D14" authorId="1" shapeId="0" xr:uid="{00000000-0006-0000-0400-000002000000}">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K16" authorId="2" shapeId="0" xr:uid="{00000000-0006-0000-0400-000003000000}">
      <text>
        <r>
          <rPr>
            <sz val="8"/>
            <color indexed="81"/>
            <rFont val="Tahoma"/>
            <family val="2"/>
          </rPr>
          <t>Die Vorderwürzekonzentration in Masseprozenten ist frei zu wählen; sie liegt bei Vollbieren zwischen 14 und 17 % und bei Starkbieren zwischen 17 und 22%.</t>
        </r>
      </text>
    </comment>
    <comment ref="D20" authorId="1" shapeId="0" xr:uid="{00000000-0006-0000-0400-000004000000}">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S57" authorId="2" shapeId="0" xr:uid="{00000000-0006-0000-0400-000005000000}">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S87" authorId="1" shapeId="0" xr:uid="{00000000-0006-0000-0400-000006000000}">
      <text>
        <r>
          <rPr>
            <sz val="8"/>
            <color indexed="81"/>
            <rFont val="Tahoma"/>
            <family val="2"/>
          </rPr>
          <t>Empfehlung: 10% der Ausschlagwürze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s>
  <commentList>
    <comment ref="D12" authorId="0" shapeId="0" xr:uid="{00000000-0006-0000-0500-000001000000}">
      <text>
        <r>
          <rPr>
            <sz val="8"/>
            <color indexed="81"/>
            <rFont val="Tahoma"/>
            <family val="2"/>
          </rPr>
          <t>Zur Verbesserung des Läuterberhaltens und der Sudhausausbeute empfiehlt es sich, das Malz vor dem Schroten zu konditionieren, also mit Wasser zu befeuchten. 8 ml Wasser pro kg ist ausreichend. Die Menge Wasser vor dem Schroten gut untermischen, so dass sich keine Wassernester bilden. Nach ca. einer halben Stunde kann bereits geschrotet werden. Manche Hobbybrauer konditionieren sogar schon 24h vor dem Schroten.</t>
        </r>
      </text>
    </comment>
    <comment ref="D14" authorId="1" shapeId="0" xr:uid="{00000000-0006-0000-0500-000002000000}">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K16" authorId="2" shapeId="0" xr:uid="{00000000-0006-0000-0500-000003000000}">
      <text>
        <r>
          <rPr>
            <sz val="8"/>
            <color indexed="81"/>
            <rFont val="Tahoma"/>
            <family val="2"/>
          </rPr>
          <t>Die Vorderwürzekonzentration in Masseprozenten ist frei zu wählen; sie liegt bei Vollbieren zwischen 14 und 17 % und bei Starkbieren zwischen 17 und 22%.</t>
        </r>
      </text>
    </comment>
    <comment ref="D20" authorId="1" shapeId="0" xr:uid="{00000000-0006-0000-0500-000004000000}">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S57" authorId="2" shapeId="0" xr:uid="{00000000-0006-0000-0500-000005000000}">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S87" authorId="1" shapeId="0" xr:uid="{00000000-0006-0000-0500-000006000000}">
      <text>
        <r>
          <rPr>
            <sz val="8"/>
            <color indexed="81"/>
            <rFont val="Tahoma"/>
            <family val="2"/>
          </rPr>
          <t>Empfehlung: 10% der Ausschlagwürze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ls_hetkamp</author>
    <author>R</author>
  </authors>
  <commentList>
    <comment ref="C7" authorId="0" shapeId="0" xr:uid="{00000000-0006-0000-0600-000001000000}">
      <text>
        <r>
          <rPr>
            <b/>
            <sz val="8"/>
            <color indexed="81"/>
            <rFont val="Tahoma"/>
            <family val="2"/>
          </rPr>
          <t xml:space="preserve">Aufgaben der Hauptgärung:
</t>
        </r>
        <r>
          <rPr>
            <sz val="8"/>
            <color indexed="81"/>
            <rFont val="Tahoma"/>
            <family val="2"/>
          </rPr>
          <t xml:space="preserve">=&gt; Vergären der Würze =&gt; Bildung von Alkohol, CO2, Geruchs- und Geschmacksstoffen, Bieraroma 
</t>
        </r>
        <r>
          <rPr>
            <b/>
            <sz val="8"/>
            <color indexed="81"/>
            <rFont val="Tahoma"/>
            <family val="2"/>
          </rPr>
          <t xml:space="preserve">Nebeneffekte:
</t>
        </r>
        <r>
          <rPr>
            <sz val="8"/>
            <color indexed="81"/>
            <rFont val="Tahoma"/>
            <family val="2"/>
          </rPr>
          <t xml:space="preserve">- Wärmebildung
- Ausscheidung von Hopfenbitterstoffen
- Bildung von Bukettstoffen (Säuren, Ester, S haltige Verbindungen)
- Bildung von Gärungsnebenprodukten (höhere Alkohole = Fuselöle, Diacetyl, …)
- Hefevermehrung
- pH Abfall, sowie Farbaufhellung </t>
        </r>
      </text>
    </comment>
    <comment ref="AL7" authorId="1" shapeId="0" xr:uid="{00000000-0006-0000-0600-000002000000}">
      <text>
        <r>
          <rPr>
            <sz val="8"/>
            <color indexed="81"/>
            <rFont val="Tahoma"/>
            <family val="2"/>
          </rPr>
          <t>Stammwürzegehalt beim Anstellen der Würze.</t>
        </r>
      </text>
    </comment>
    <comment ref="T9" authorId="1" shapeId="0" xr:uid="{00000000-0006-0000-0600-000003000000}">
      <text>
        <r>
          <rPr>
            <sz val="8"/>
            <color indexed="81"/>
            <rFont val="Tahoma"/>
            <family val="2"/>
          </rPr>
          <t xml:space="preserve">Der (Scheinbare) Restextrakt wird berechnet aus dem Stammwürzegehalt des Sudes und dem Endvergärungsgrad der eingesetzten Hefe nach Herstellerangaben.
Der (Scheinbarer) Restextrakt kann aber auch mittels Schnellvergärprobe (Vergärung bei 25-30°C mit erhöhter Hefegabe) ermittelt werden.
</t>
        </r>
        <r>
          <rPr>
            <b/>
            <sz val="8"/>
            <color indexed="81"/>
            <rFont val="Tahoma"/>
            <family val="2"/>
          </rPr>
          <t>Zur Spindelmessung muss das gelöste CO2 größtmöglich ausgetrieben sein.</t>
        </r>
      </text>
    </comment>
    <comment ref="AL9" authorId="1" shapeId="0" xr:uid="{00000000-0006-0000-0600-000004000000}">
      <text>
        <r>
          <rPr>
            <sz val="8"/>
            <color indexed="81"/>
            <rFont val="Tahoma"/>
            <family val="2"/>
          </rPr>
          <t>Stammwürzegehalt vor dem  Schlauchen des Jungbieres.</t>
        </r>
      </text>
    </comment>
    <comment ref="C28" authorId="0" shapeId="0" xr:uid="{00000000-0006-0000-0600-000005000000}">
      <text>
        <r>
          <rPr>
            <sz val="8"/>
            <color indexed="81"/>
            <rFont val="Tahoma"/>
            <family val="2"/>
          </rPr>
          <t xml:space="preserve">Die Hefegattungen </t>
        </r>
        <r>
          <rPr>
            <b/>
            <sz val="8"/>
            <color indexed="81"/>
            <rFont val="Tahoma"/>
            <family val="2"/>
          </rPr>
          <t xml:space="preserve">untergärig </t>
        </r>
        <r>
          <rPr>
            <sz val="8"/>
            <color indexed="81"/>
            <rFont val="Tahoma"/>
            <family val="2"/>
          </rPr>
          <t xml:space="preserve">und </t>
        </r>
        <r>
          <rPr>
            <b/>
            <sz val="8"/>
            <color indexed="81"/>
            <rFont val="Tahoma"/>
            <family val="2"/>
          </rPr>
          <t>obergärig</t>
        </r>
        <r>
          <rPr>
            <sz val="8"/>
            <color indexed="81"/>
            <rFont val="Tahoma"/>
            <family val="2"/>
          </rPr>
          <t xml:space="preserve"> unterscheiden sich auch in den Temperaturoptima der Hauptgärung. Prinzipiell lässt sich sagen, dass die Temperaturführung von obergäriger Hefe um ein Vielfaches höher liegt, als dies bei untergäriger Hefe der Fall ist.
Empfohlen werden hier die Temperaturoptima für den Verlauf der Hauptgärung bezogen auf die Hefegattung </t>
        </r>
        <r>
          <rPr>
            <b/>
            <sz val="8"/>
            <color indexed="81"/>
            <rFont val="Tahoma"/>
            <family val="2"/>
          </rPr>
          <t>untergärig/obergärig</t>
        </r>
        <r>
          <rPr>
            <sz val="8"/>
            <color indexed="81"/>
            <rFont val="Tahoma"/>
            <family val="2"/>
          </rPr>
          <t>.</t>
        </r>
        <r>
          <rPr>
            <i/>
            <sz val="8"/>
            <color indexed="81"/>
            <rFont val="Arial"/>
            <family val="2"/>
          </rPr>
          <t xml:space="preserve">
</t>
        </r>
      </text>
    </comment>
    <comment ref="F30" authorId="1" shapeId="0" xr:uid="{00000000-0006-0000-0600-000006000000}">
      <text>
        <r>
          <rPr>
            <i/>
            <sz val="8"/>
            <color indexed="81"/>
            <rFont val="Arial"/>
            <family val="2"/>
          </rPr>
          <t>empfohlene Anstelltemperatur bei gewählter Hefegattung</t>
        </r>
      </text>
    </comment>
    <comment ref="F32" authorId="1" shapeId="0" xr:uid="{00000000-0006-0000-0600-000007000000}">
      <text>
        <r>
          <rPr>
            <i/>
            <sz val="8"/>
            <color indexed="81"/>
            <rFont val="Arial"/>
            <family val="2"/>
          </rPr>
          <t>empfohlene Hauptgärtemperatur bei gewählter Hefegattung</t>
        </r>
      </text>
    </comment>
    <comment ref="C36" authorId="0" shapeId="0" xr:uid="{00000000-0006-0000-0600-000008000000}">
      <text>
        <r>
          <rPr>
            <sz val="8"/>
            <color indexed="81"/>
            <rFont val="Tahoma"/>
            <family val="2"/>
          </rPr>
          <t xml:space="preserve">Während der Gärung wird ständig Extrakt umgewandelt. Das Maß der Umwandlung heißt Vergärungsgrad. Wir unterscheiden hierbei sowohl zwischen dem </t>
        </r>
        <r>
          <rPr>
            <b/>
            <sz val="8"/>
            <color indexed="81"/>
            <rFont val="Tahoma"/>
            <family val="2"/>
          </rPr>
          <t>Endvergärungsgrad EVG</t>
        </r>
        <r>
          <rPr>
            <sz val="8"/>
            <color indexed="81"/>
            <rFont val="Tahoma"/>
            <family val="2"/>
          </rPr>
          <t xml:space="preserve">, dem </t>
        </r>
        <r>
          <rPr>
            <b/>
            <sz val="8"/>
            <color indexed="81"/>
            <rFont val="Tahoma"/>
            <family val="2"/>
          </rPr>
          <t>Gärkellervergärungsgrad GVG</t>
        </r>
        <r>
          <rPr>
            <sz val="8"/>
            <color indexed="81"/>
            <rFont val="Tahoma"/>
            <family val="2"/>
          </rPr>
          <t xml:space="preserve"> und dem </t>
        </r>
        <r>
          <rPr>
            <b/>
            <sz val="8"/>
            <color indexed="81"/>
            <rFont val="Tahoma"/>
            <family val="2"/>
          </rPr>
          <t>Ausstoßvergärungsgrad AVG</t>
        </r>
        <r>
          <rPr>
            <sz val="8"/>
            <color indexed="81"/>
            <rFont val="Tahoma"/>
            <family val="2"/>
          </rPr>
          <t xml:space="preserve">, als auch zwischen scheinbarem und wirklichem Vergärungsgrad.
</t>
        </r>
        <r>
          <rPr>
            <b/>
            <sz val="8"/>
            <color indexed="81"/>
            <rFont val="Tahoma"/>
            <family val="2"/>
          </rPr>
          <t>EVG:</t>
        </r>
        <r>
          <rPr>
            <sz val="8"/>
            <color indexed="81"/>
            <rFont val="Tahoma"/>
            <family val="2"/>
          </rPr>
          <t xml:space="preserve"> Der Endvergärungsgrad ist der höchste scheinbare Vergärungsgrad, der durch Vergärung aller vergärbaren Extraktstoffe erhalten wird. Die Höhes des zu erreichenden EVG beträgt beispielsweise für helle Vollbiere und Pilsner 80-84%.
</t>
        </r>
        <r>
          <rPr>
            <b/>
            <sz val="8"/>
            <color indexed="81"/>
            <rFont val="Tahoma"/>
            <family val="2"/>
          </rPr>
          <t>GVG:</t>
        </r>
        <r>
          <rPr>
            <sz val="8"/>
            <color indexed="81"/>
            <rFont val="Tahoma"/>
            <family val="2"/>
          </rPr>
          <t xml:space="preserve"> Wenn geschlaucht wird, muss das Jungbier noch genügend vergärbaren Extrakt enthalten, damit sich das Bier während der Nachgärung unter Druck mit CO2 anreichern kann. Wird auf Speisezugabe verzichtet, so ist erfahrungsgemäß noch etwa 1% Extrakt nötig. Das entspricht einer Differenz von etwa 10% zwischen den beiden Vergärungsgraden EVG und GVG. Der GVG beträgt bei hellen Vollbieren 66-68%, bei dunklen Voll- und Starkbieren &lt;60%.
</t>
        </r>
        <r>
          <rPr>
            <b/>
            <sz val="8"/>
            <color indexed="81"/>
            <rFont val="Tahoma"/>
            <family val="2"/>
          </rPr>
          <t>AVG:</t>
        </r>
        <r>
          <rPr>
            <sz val="8"/>
            <color indexed="81"/>
            <rFont val="Tahoma"/>
            <family val="2"/>
          </rPr>
          <t xml:space="preserve"> Mehr Informationen dazu im "Lagerbericht"
</t>
        </r>
        <r>
          <rPr>
            <b/>
            <sz val="8"/>
            <color indexed="81"/>
            <rFont val="Tahoma"/>
            <family val="2"/>
          </rPr>
          <t>Scheinbarer Vergärungsgrad:</t>
        </r>
        <r>
          <rPr>
            <sz val="8"/>
            <color indexed="81"/>
            <rFont val="Tahoma"/>
            <family val="2"/>
          </rPr>
          <t xml:space="preserve"> Der mittels Spindel/Saccharometer ermittelte Vergärungsgrad ist nur scheinbar richtig (VGs), weil die Extraktangabe der Spindel (</t>
        </r>
        <r>
          <rPr>
            <b/>
            <sz val="8"/>
            <color indexed="81"/>
            <rFont val="Tahoma"/>
            <family val="2"/>
          </rPr>
          <t>Es</t>
        </r>
        <r>
          <rPr>
            <sz val="8"/>
            <color indexed="81"/>
            <rFont val="Tahoma"/>
            <family val="2"/>
          </rPr>
          <t xml:space="preserve">) durch den entstandenen Alkohol verfälscht ist. Da die Abweichung aber mit höherer Vergärung proportional größer wird und sich der </t>
        </r>
        <r>
          <rPr>
            <b/>
            <sz val="8"/>
            <color indexed="81"/>
            <rFont val="Tahoma"/>
            <family val="2"/>
          </rPr>
          <t>Es</t>
        </r>
        <r>
          <rPr>
            <sz val="8"/>
            <color indexed="81"/>
            <rFont val="Tahoma"/>
            <family val="2"/>
          </rPr>
          <t xml:space="preserve"> leichter bestimmen lässt, rechnet man immer mit deb scheinbaren Vergärungsgraden EVs.
</t>
        </r>
        <r>
          <rPr>
            <b/>
            <sz val="8"/>
            <color indexed="81"/>
            <rFont val="Tahoma"/>
            <family val="2"/>
          </rPr>
          <t>Wirklicher Vergärungsgrad:</t>
        </r>
        <r>
          <rPr>
            <sz val="8"/>
            <color indexed="81"/>
            <rFont val="Tahoma"/>
            <family val="2"/>
          </rPr>
          <t xml:space="preserve"> Der wirkliche Vergärungsgrad lässt sich mit dem Faktor 0,81 berechnen, welcher Balling um 1870 ermittelt hat.</t>
        </r>
      </text>
    </comment>
    <comment ref="C40" authorId="0" shapeId="0" xr:uid="{00000000-0006-0000-0600-000009000000}">
      <text>
        <r>
          <rPr>
            <sz val="8"/>
            <color indexed="81"/>
            <rFont val="Tahoma"/>
            <family val="2"/>
          </rPr>
          <t>Der Endvergärungsgrad ist der höchste scheinbare Vergärungsgrad, der durch Vergärung aller vergärbaren Extraktstoffe erhalten wird.
Die Höhes des zu erreichenden EVG beträgt beispielsweise für helle Vollbiere und Pilsner 80-84%.</t>
        </r>
      </text>
    </comment>
    <comment ref="C46" authorId="0" shapeId="0" xr:uid="{00000000-0006-0000-0600-00000A000000}">
      <text>
        <r>
          <rPr>
            <sz val="8"/>
            <color indexed="81"/>
            <rFont val="Tahoma"/>
            <family val="2"/>
          </rPr>
          <t>Der Alkoholgehalt von Bier lässt sich normalerweise nur analytisch exakt bestimmen, allerdings kann man aus den Angaben "Stammwürze" und "Restextrakt" den Alkoholgehalt näherungweise ermitteln, so wie hier geschehen.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uthor>
    <author>ls_hetkamp</author>
  </authors>
  <commentList>
    <comment ref="C7" authorId="0" shapeId="0" xr:uid="{00000000-0006-0000-0700-000001000000}">
      <text>
        <r>
          <rPr>
            <b/>
            <sz val="8"/>
            <color indexed="81"/>
            <rFont val="Tahoma"/>
            <family val="2"/>
          </rPr>
          <t xml:space="preserve">Aufgaben des Lagerkellers:
</t>
        </r>
        <r>
          <rPr>
            <sz val="8"/>
            <color indexed="81"/>
            <rFont val="Tahoma"/>
            <family val="2"/>
          </rPr>
          <t>- Nachgärung 
- Vergärung des Restextraktes (AVG) 
- Klärung des Bieres (Hefe, Eiweiße, Hopfenbitterstoffe, …) 
- CO2 – Bildung und –Bindung (Sättigung) 
- Reifung, Abrundung, Geschmacksveredelung (CO2-Wäsche)</t>
        </r>
        <r>
          <rPr>
            <i/>
            <sz val="8"/>
            <color indexed="81"/>
            <rFont val="Arial"/>
            <family val="2"/>
          </rPr>
          <t xml:space="preserve"> </t>
        </r>
      </text>
    </comment>
    <comment ref="AL7" authorId="0" shapeId="0" xr:uid="{00000000-0006-0000-0700-000002000000}">
      <text>
        <r>
          <rPr>
            <sz val="8"/>
            <color indexed="81"/>
            <rFont val="Tahoma"/>
            <family val="2"/>
          </rPr>
          <t>Stammwürzegehalt vor dem  Schlauchen des Jungbieres.</t>
        </r>
      </text>
    </comment>
    <comment ref="E9" authorId="0" shapeId="0" xr:uid="{00000000-0006-0000-0700-000003000000}">
      <text>
        <r>
          <rPr>
            <sz val="8"/>
            <color indexed="81"/>
            <rFont val="Tahoma"/>
            <family val="2"/>
          </rPr>
          <t>Stammwürzegehalt beim Anstellen der Würze.</t>
        </r>
      </text>
    </comment>
    <comment ref="AL9" authorId="0" shapeId="0" xr:uid="{00000000-0006-0000-0700-000004000000}">
      <text>
        <r>
          <rPr>
            <sz val="8"/>
            <color indexed="81"/>
            <rFont val="Tahoma"/>
            <family val="2"/>
          </rPr>
          <t>Restextrakt im fertigen Bier</t>
        </r>
      </text>
    </comment>
    <comment ref="C14" authorId="1" shapeId="0" xr:uid="{00000000-0006-0000-0700-000005000000}">
      <text>
        <r>
          <rPr>
            <sz val="8"/>
            <color indexed="81"/>
            <rFont val="Tahoma"/>
            <family val="2"/>
          </rPr>
          <t>Der AVGs wird vor dem Abfüllen des Bieres bestimmt. Die Differenz zwischen AVgs und EVGs ist durch noch vergärbaren Extrakt bedingt. Wenn die Differenz größer ist, finden Mikroorganismen im abgefüllten Bier noch vergärbare Stoffe, so dass diese sich vermehren und eine Trübung hervorrufen können. Der AVGs soll möglichst nahe am EVGs liegen.</t>
        </r>
      </text>
    </comment>
    <comment ref="S14" authorId="1" shapeId="0" xr:uid="{00000000-0006-0000-0700-000006000000}">
      <text>
        <r>
          <rPr>
            <sz val="8"/>
            <color indexed="81"/>
            <rFont val="Tahoma"/>
            <family val="2"/>
          </rPr>
          <t>Der CO2-Gehalt ist abhängig von der Temperatur und dem Druck. Die Löslichkeit von CO2 ist umso größer, je tiefer die Temperatur liegt. 
Typische CO2-Gehalte sind für Vollbiere: 4,0-5,5 g/l und Weizenbiere: 6,5-9,0 g/l</t>
        </r>
      </text>
    </comment>
  </commentList>
</comments>
</file>

<file path=xl/sharedStrings.xml><?xml version="1.0" encoding="utf-8"?>
<sst xmlns="http://schemas.openxmlformats.org/spreadsheetml/2006/main" count="3298" uniqueCount="1306">
  <si>
    <t>Sud-Nr.</t>
  </si>
  <si>
    <t>Liter</t>
  </si>
  <si>
    <t>I. Maischen</t>
  </si>
  <si>
    <t>Uhr</t>
  </si>
  <si>
    <t>°C</t>
  </si>
  <si>
    <t>Gesamtmaische</t>
  </si>
  <si>
    <t>%</t>
  </si>
  <si>
    <t>Ges.</t>
  </si>
  <si>
    <t>Glattwasser</t>
  </si>
  <si>
    <t>mit</t>
  </si>
  <si>
    <t>Würzekochen</t>
  </si>
  <si>
    <t>bis</t>
  </si>
  <si>
    <t>bei</t>
  </si>
  <si>
    <t>Sorte</t>
  </si>
  <si>
    <t>g</t>
  </si>
  <si>
    <t>Entnahme um</t>
  </si>
  <si>
    <t>pH</t>
  </si>
  <si>
    <t>Seite 1 von 1</t>
  </si>
  <si>
    <t>gültig ab:</t>
  </si>
  <si>
    <t>Ausschlagwürzemenge</t>
  </si>
  <si>
    <t>Dichte</t>
  </si>
  <si>
    <t>Sudhausausbeute</t>
  </si>
  <si>
    <t>Schüttung</t>
  </si>
  <si>
    <t>Vorderwürzekonzentration</t>
  </si>
  <si>
    <t>Hauptguss</t>
  </si>
  <si>
    <t>Info</t>
  </si>
  <si>
    <t>ersetzt:</t>
  </si>
  <si>
    <t>Datum</t>
  </si>
  <si>
    <t>von</t>
  </si>
  <si>
    <t>auf</t>
  </si>
  <si>
    <t>Rast:</t>
  </si>
  <si>
    <t>Aufheizen von</t>
  </si>
  <si>
    <t>Vorderwürze von</t>
  </si>
  <si>
    <t>2. Hopfengabe</t>
  </si>
  <si>
    <t>3. Hopfengabe</t>
  </si>
  <si>
    <t>IBU</t>
  </si>
  <si>
    <t>Empfehlung Nachgüsse Ges.</t>
  </si>
  <si>
    <t>Sud-Journal</t>
  </si>
  <si>
    <t>in der Pfanne um</t>
  </si>
  <si>
    <t>Rast eingeben!</t>
  </si>
  <si>
    <t>.</t>
  </si>
  <si>
    <t>Eiweißrast</t>
  </si>
  <si>
    <t>Maltoserast</t>
  </si>
  <si>
    <t>Kombirast</t>
  </si>
  <si>
    <t>Verzuckerungsrast</t>
  </si>
  <si>
    <t>Endverzuckerung</t>
  </si>
  <si>
    <t>keine Rast</t>
  </si>
  <si>
    <t>Pilsner Malz</t>
  </si>
  <si>
    <t>Münchner Malz</t>
  </si>
  <si>
    <t>Kochmaische</t>
  </si>
  <si>
    <t>Kochen</t>
  </si>
  <si>
    <t>°Brix</t>
  </si>
  <si>
    <t>°P</t>
  </si>
  <si>
    <t>Rast von</t>
  </si>
  <si>
    <t>Rast</t>
  </si>
  <si>
    <t>Wiener Malz</t>
  </si>
  <si>
    <t>Caramalz dunkel</t>
  </si>
  <si>
    <t>α-Säure</t>
  </si>
  <si>
    <t>Kochzeit</t>
  </si>
  <si>
    <t>Pellets</t>
  </si>
  <si>
    <t>x</t>
  </si>
  <si>
    <t>Menge</t>
  </si>
  <si>
    <t>Nachisomerisierungszeit/Whirlpool</t>
  </si>
  <si>
    <t>Bigness-Faktor</t>
  </si>
  <si>
    <t>Gesamt</t>
  </si>
  <si>
    <t>Aromahopfen</t>
  </si>
  <si>
    <t>Bitterhopfen</t>
  </si>
  <si>
    <t>Pale Ale Malz</t>
  </si>
  <si>
    <t>Weizenmalz hell</t>
  </si>
  <si>
    <t>Weizenmalz dunkel</t>
  </si>
  <si>
    <t>Roggenmalz</t>
  </si>
  <si>
    <t>Pilsner Malz Bohemian</t>
  </si>
  <si>
    <t>CaraAmber</t>
  </si>
  <si>
    <t>CaraAroma</t>
  </si>
  <si>
    <t>CaraBelge</t>
  </si>
  <si>
    <t>Caramalz hell</t>
  </si>
  <si>
    <t>CaraPils</t>
  </si>
  <si>
    <t>CaraRed</t>
  </si>
  <si>
    <t>Melanoidinmalz</t>
  </si>
  <si>
    <t>Rauchmalz</t>
  </si>
  <si>
    <t>Röstmalz Carafa Spezial II</t>
  </si>
  <si>
    <t>Sauermalz</t>
  </si>
  <si>
    <t>Black Malt</t>
  </si>
  <si>
    <t>Chocolate Malt</t>
  </si>
  <si>
    <t>Golden Promise Pale Ale Malt</t>
  </si>
  <si>
    <t>Halcyon Pale Ale Malt</t>
  </si>
  <si>
    <t>Medium Peated Malt (getorft)</t>
  </si>
  <si>
    <t>Oat Malt (Hafermalz)</t>
  </si>
  <si>
    <t>Optic Pale Ale Malt</t>
  </si>
  <si>
    <t>Pale Chocolate Malt</t>
  </si>
  <si>
    <t>EBC</t>
  </si>
  <si>
    <t>Weizen-Caramelmalz CaraWheat</t>
  </si>
  <si>
    <t>Malz</t>
  </si>
  <si>
    <t>Anmerkungen:</t>
  </si>
  <si>
    <t>Gesamtmaischeberechnung</t>
  </si>
  <si>
    <t xml:space="preserve"> </t>
  </si>
  <si>
    <t>Altbier</t>
  </si>
  <si>
    <t>Stil</t>
  </si>
  <si>
    <t>Pils</t>
  </si>
  <si>
    <t>Export</t>
  </si>
  <si>
    <t>Landbier</t>
  </si>
  <si>
    <t>IPA</t>
  </si>
  <si>
    <t>Barley Wine</t>
  </si>
  <si>
    <t>&lt;Malzsorte wählen&gt;</t>
  </si>
  <si>
    <t>min</t>
  </si>
  <si>
    <t>ja</t>
  </si>
  <si>
    <t>nein</t>
  </si>
  <si>
    <t>4. Hopfengabe</t>
  </si>
  <si>
    <t>Alkoholgehalt</t>
  </si>
  <si>
    <t>Weizen</t>
  </si>
  <si>
    <t>Weizen, Vollbier</t>
  </si>
  <si>
    <t>-</t>
  </si>
  <si>
    <t>Ferulaserast</t>
  </si>
  <si>
    <t>Bierstil wählen!</t>
  </si>
  <si>
    <r>
      <t xml:space="preserve"> IBU-Berechnung nach der </t>
    </r>
    <r>
      <rPr>
        <b/>
        <i/>
        <sz val="9"/>
        <rFont val="Sylfaen"/>
        <family val="1"/>
      </rPr>
      <t>Glenn-Tinseth-Formel</t>
    </r>
  </si>
  <si>
    <t>Weizen, Vollbier, Märzen, Porter</t>
  </si>
  <si>
    <t>Vollbier, Märzen, Export, Porter</t>
  </si>
  <si>
    <t>Vollbier, Märzen, Export, Schwarzbier, Porter</t>
  </si>
  <si>
    <t>Märzen, Export, Schwarzbier, Porter</t>
  </si>
  <si>
    <t>Export, Schwarzbier, Porter</t>
  </si>
  <si>
    <t>Bock, Schwarzbier, Porter</t>
  </si>
  <si>
    <t>Bock, Pils, Schwarzbier, Porter</t>
  </si>
  <si>
    <t>Bock, Pils, Porter</t>
  </si>
  <si>
    <t>Bock, Pils, Altbier, Porter</t>
  </si>
  <si>
    <t>Pils, Altbier, Porter</t>
  </si>
  <si>
    <t>Altbier, Porter</t>
  </si>
  <si>
    <t>Altbier, Porter, IPA</t>
  </si>
  <si>
    <t>Altbier, IPA</t>
  </si>
  <si>
    <t>Altbier, IPA, Barley Wine</t>
  </si>
  <si>
    <t>IPA, Barley Wine</t>
  </si>
  <si>
    <t>Maronen</t>
  </si>
  <si>
    <t>Brautag</t>
  </si>
  <si>
    <t>1 Vorbereitung</t>
  </si>
  <si>
    <t>1a</t>
  </si>
  <si>
    <t xml:space="preserve"> Antwort erhalten am</t>
  </si>
  <si>
    <t>1b</t>
  </si>
  <si>
    <t>Braurohstoffe bestellt am</t>
  </si>
  <si>
    <t xml:space="preserve"> und eingetroffen am</t>
  </si>
  <si>
    <t>2 Zubehör</t>
  </si>
  <si>
    <t>2a</t>
  </si>
  <si>
    <t>Braupaddel</t>
  </si>
  <si>
    <t>o</t>
  </si>
  <si>
    <t>2l</t>
  </si>
  <si>
    <t>Hopfensäcke</t>
  </si>
  <si>
    <t>2b</t>
  </si>
  <si>
    <t>Messlatte</t>
  </si>
  <si>
    <t>2m</t>
  </si>
  <si>
    <t>Magnetrührer mit Fisch und Kolben</t>
  </si>
  <si>
    <t>2c</t>
  </si>
  <si>
    <t>Refraktometer</t>
  </si>
  <si>
    <t>2n</t>
  </si>
  <si>
    <t>Messbecher</t>
  </si>
  <si>
    <t>2d</t>
  </si>
  <si>
    <t>pH-Messgerät mit Pufferlösung</t>
  </si>
  <si>
    <t>2o</t>
  </si>
  <si>
    <t>2e</t>
  </si>
  <si>
    <t>2p</t>
  </si>
  <si>
    <t>2f</t>
  </si>
  <si>
    <t>2q</t>
  </si>
  <si>
    <t>Schellenschlüssel</t>
  </si>
  <si>
    <t>2g</t>
  </si>
  <si>
    <t>Digitalwaage</t>
  </si>
  <si>
    <t>2r</t>
  </si>
  <si>
    <t>2h</t>
  </si>
  <si>
    <t>Hopfenwaage</t>
  </si>
  <si>
    <t>2s</t>
  </si>
  <si>
    <t>Gardenaschlauch mit Pistole</t>
  </si>
  <si>
    <t>2i</t>
  </si>
  <si>
    <t>Verlängerungskabel, 2 Stück</t>
  </si>
  <si>
    <t>2t</t>
  </si>
  <si>
    <t>2j</t>
  </si>
  <si>
    <t>4-Fach Stecker</t>
  </si>
  <si>
    <t>2u</t>
  </si>
  <si>
    <t>Sicherheitshandschuhe</t>
  </si>
  <si>
    <t>2k</t>
  </si>
  <si>
    <t>Fernbedienung und Funkstecker</t>
  </si>
  <si>
    <t>2v</t>
  </si>
  <si>
    <t>Behälter zur Speiseentnahme</t>
  </si>
  <si>
    <t>3 Zutaten</t>
  </si>
  <si>
    <t>3a</t>
  </si>
  <si>
    <t>Braumalze</t>
  </si>
  <si>
    <t>3c</t>
  </si>
  <si>
    <t>Hefe</t>
  </si>
  <si>
    <t>3b</t>
  </si>
  <si>
    <t>Hopfen</t>
  </si>
  <si>
    <t>3d</t>
  </si>
  <si>
    <t>Malzbier (330ml) zum Anfüttern der Hefe</t>
  </si>
  <si>
    <t>4 Sudhaus</t>
  </si>
  <si>
    <t>4a</t>
  </si>
  <si>
    <t>Schrotmühle mit Auffangbehälter</t>
  </si>
  <si>
    <t>4h</t>
  </si>
  <si>
    <t>GN-Vorlaufbehälter</t>
  </si>
  <si>
    <t>4b</t>
  </si>
  <si>
    <t>Gestell</t>
  </si>
  <si>
    <t>4i</t>
  </si>
  <si>
    <t>Einmachkochtopf</t>
  </si>
  <si>
    <t>4c</t>
  </si>
  <si>
    <t>Sudkessel mit Klappenventil &amp; 90° Bogen</t>
  </si>
  <si>
    <t>4j</t>
  </si>
  <si>
    <t>Würzekühler</t>
  </si>
  <si>
    <t>4d</t>
  </si>
  <si>
    <t>Induktionsplatte</t>
  </si>
  <si>
    <t>4k</t>
  </si>
  <si>
    <t>Pumpe "schwarz"</t>
  </si>
  <si>
    <t>4e</t>
  </si>
  <si>
    <t>Rührwerk mit Deckel &amp; Netzteil</t>
  </si>
  <si>
    <t>4l</t>
  </si>
  <si>
    <t>Pumpe "rot"</t>
  </si>
  <si>
    <t>4f</t>
  </si>
  <si>
    <t>Thermoport mit Senkboden &amp; Anschluss</t>
  </si>
  <si>
    <t>4m</t>
  </si>
  <si>
    <t>Verrohrung und Schläuche</t>
  </si>
  <si>
    <t>4g</t>
  </si>
  <si>
    <t>Duschkopf für Anschwänzwasser</t>
  </si>
  <si>
    <t>4n</t>
  </si>
  <si>
    <t>5 Gärkeller</t>
  </si>
  <si>
    <t>5a</t>
  </si>
  <si>
    <t>Gärfass</t>
  </si>
  <si>
    <t>5c</t>
  </si>
  <si>
    <t>Filter-Dom mit Anschlüssen</t>
  </si>
  <si>
    <t>5b</t>
  </si>
  <si>
    <t>Filter</t>
  </si>
  <si>
    <t>5d</t>
  </si>
  <si>
    <t>L</t>
  </si>
  <si>
    <t>J</t>
  </si>
  <si>
    <t>±</t>
  </si>
  <si>
    <t>*</t>
  </si>
  <si>
    <t>(</t>
  </si>
  <si>
    <t xml:space="preserve">Sehr geehrte Damen und Herren, </t>
  </si>
  <si>
    <t>Mit freundlichen Grüßen</t>
  </si>
  <si>
    <t>Gärdiagramm</t>
  </si>
  <si>
    <t>Sudnr.</t>
  </si>
  <si>
    <t>Biersorte</t>
  </si>
  <si>
    <t>Angestellt am</t>
  </si>
  <si>
    <t>Geschlaucht am</t>
  </si>
  <si>
    <t>Hefegattung</t>
  </si>
  <si>
    <t>obergärig</t>
  </si>
  <si>
    <t>Anstelltemperatur</t>
  </si>
  <si>
    <t>untergärig</t>
  </si>
  <si>
    <t>Hauptgärtemperatur</t>
  </si>
  <si>
    <t>GVGs</t>
  </si>
  <si>
    <t>GVGt</t>
  </si>
  <si>
    <t>EVGs</t>
  </si>
  <si>
    <t>EVGt</t>
  </si>
  <si>
    <t>Gärkellerausbeute</t>
  </si>
  <si>
    <t>Temp.</t>
  </si>
  <si>
    <t>Lagerbericht</t>
  </si>
  <si>
    <t>Stammwürze</t>
  </si>
  <si>
    <t>Umgedrückt am</t>
  </si>
  <si>
    <t>AVGs</t>
  </si>
  <si>
    <t>AVGt</t>
  </si>
  <si>
    <r>
      <t>CO</t>
    </r>
    <r>
      <rPr>
        <vertAlign val="subscript"/>
        <sz val="9"/>
        <rFont val="Sylfaen"/>
        <family val="1"/>
      </rPr>
      <t>2</t>
    </r>
    <r>
      <rPr>
        <sz val="9"/>
        <rFont val="Sylfaen"/>
        <family val="1"/>
      </rPr>
      <t>-Druck</t>
    </r>
  </si>
  <si>
    <t>Biertemp.</t>
  </si>
  <si>
    <t>Fass1</t>
  </si>
  <si>
    <t>Fass2</t>
  </si>
  <si>
    <t>Fass3</t>
  </si>
  <si>
    <t>Tag 1</t>
  </si>
  <si>
    <t>Tag 3</t>
  </si>
  <si>
    <t>Tag 5</t>
  </si>
  <si>
    <t>Tag 7</t>
  </si>
  <si>
    <t>Tag 9</t>
  </si>
  <si>
    <t>Tag 11</t>
  </si>
  <si>
    <t>Tag 13</t>
  </si>
  <si>
    <t>Tag 15</t>
  </si>
  <si>
    <t>Tag 17</t>
  </si>
  <si>
    <t>Tag 19</t>
  </si>
  <si>
    <t>Tag 21</t>
  </si>
  <si>
    <t>Tag 23</t>
  </si>
  <si>
    <t>Tag 25</t>
  </si>
  <si>
    <t>Tag 27</t>
  </si>
  <si>
    <t>Tag 29</t>
  </si>
  <si>
    <t>Tag 31</t>
  </si>
  <si>
    <t>Tag 33</t>
  </si>
  <si>
    <t>Tag 35</t>
  </si>
  <si>
    <t>Tag 37</t>
  </si>
  <si>
    <t>Tag 39</t>
  </si>
  <si>
    <t>Tag 41</t>
  </si>
  <si>
    <t>Tag 43</t>
  </si>
  <si>
    <t>Tag 45</t>
  </si>
  <si>
    <t>Tag 47</t>
  </si>
  <si>
    <t>Tag 49</t>
  </si>
  <si>
    <t>und Restextrakt</t>
  </si>
  <si>
    <t>Ale</t>
  </si>
  <si>
    <t>Bockbier dunkel</t>
  </si>
  <si>
    <t>Bockbier hell</t>
  </si>
  <si>
    <t>Doppelbock dunkel</t>
  </si>
  <si>
    <t>Doppelbock hell</t>
  </si>
  <si>
    <t>Dinkelbier</t>
  </si>
  <si>
    <t>Kellerbier</t>
  </si>
  <si>
    <t>Dunkelbier</t>
  </si>
  <si>
    <t>Schwarzbier</t>
  </si>
  <si>
    <t>Porter</t>
  </si>
  <si>
    <t>Rauchbier</t>
  </si>
  <si>
    <t>Stout</t>
  </si>
  <si>
    <t>Weizenbier hell</t>
  </si>
  <si>
    <t>Weizenbier dunkel</t>
  </si>
  <si>
    <t>Weizenbock dunkel</t>
  </si>
  <si>
    <t>Weizenbock hell</t>
  </si>
  <si>
    <t>Tag 2</t>
  </si>
  <si>
    <t>Tag 4</t>
  </si>
  <si>
    <t>Tag 6</t>
  </si>
  <si>
    <t>Tag 8</t>
  </si>
  <si>
    <t>Tag 10</t>
  </si>
  <si>
    <t>Tag 12</t>
  </si>
  <si>
    <t>Vorbereitung</t>
  </si>
  <si>
    <t>C-Hopfen</t>
  </si>
  <si>
    <t>keine 2. Gabe</t>
  </si>
  <si>
    <t>keine 3. Gabe</t>
  </si>
  <si>
    <t>keine 4. Gabe</t>
  </si>
  <si>
    <t>Von</t>
  </si>
  <si>
    <t>Um</t>
  </si>
  <si>
    <t>Uhr  -</t>
  </si>
  <si>
    <t>Brewferm Top</t>
  </si>
  <si>
    <t>Farbe</t>
  </si>
  <si>
    <t>Bitterwert</t>
  </si>
  <si>
    <t>Vol.-%</t>
  </si>
  <si>
    <t>Bittere</t>
  </si>
  <si>
    <t># Hopfengaben deaktivierbar</t>
  </si>
  <si>
    <t># mehrere Textfelder mit vorhergehendem Reiter verknüpft</t>
  </si>
  <si>
    <t># weitere Bierstile hinzugefügt</t>
  </si>
  <si>
    <t># Berechnung Alkoholgehalt in 'Gärdiagramm' verschoben</t>
  </si>
  <si>
    <t>25.05.2013 - Änderungen zu Version 01.01.2013:</t>
  </si>
  <si>
    <t>sud-journal</t>
  </si>
  <si>
    <t># Whirlpool-Zeit dokumentierbar</t>
  </si>
  <si>
    <t>01.01.2013 - Änderungen zu Version 26.12.2012:</t>
  </si>
  <si>
    <t>26.12.2012 - Änderungen zu Version 01.10.2011:</t>
  </si>
  <si>
    <t># Stil definierbar</t>
  </si>
  <si>
    <t># Gaskocheraufheizleistung deaktivierbrar</t>
  </si>
  <si>
    <t># 6 verschiedene Malzsorten bei Schüttung definierbar</t>
  </si>
  <si>
    <t># Berechnung des EBC-Wertes bei Schüttung</t>
  </si>
  <si>
    <t># prozentuale Angaben der Schüttung</t>
  </si>
  <si>
    <t># Anmerkungsfeld für Schüttung neu</t>
  </si>
  <si>
    <t># EBC-Farbwertskala neu</t>
  </si>
  <si>
    <t># Kochmaische neu</t>
  </si>
  <si>
    <t># Rasten frei wählbar</t>
  </si>
  <si>
    <t># Rasten deaktivierbar</t>
  </si>
  <si>
    <t># Umrechnung "°Brix in °P " neu</t>
  </si>
  <si>
    <t># Nachgüsse zusammengefasst</t>
  </si>
  <si>
    <t># IBU-Berechnung  in neuer Info-Box</t>
  </si>
  <si>
    <t># Angabe nach IBU entsprechender Bierstil</t>
  </si>
  <si>
    <t># 4 statt 3 Hopfengaben möglich</t>
  </si>
  <si>
    <t># Berechnung Alkoholgehalt neu</t>
  </si>
  <si>
    <t># Vereinigung der drei Dokumente "sud-journal", "gaerdiagramm", "lagerbericht"</t>
  </si>
  <si>
    <t># "vorbereitung" neu</t>
  </si>
  <si>
    <t># "brief_hza" neu</t>
  </si>
  <si>
    <t>gaerdiagramm</t>
  </si>
  <si>
    <t># Eingabefelder neu angeordnet</t>
  </si>
  <si>
    <t># 'Hefegattung' Vorgaben gefixt</t>
  </si>
  <si>
    <t># Info-Box 'Alkoholgehalt' neu</t>
  </si>
  <si>
    <t>lagerbericht</t>
  </si>
  <si>
    <t xml:space="preserve"># Feld 'Speiseentnahme' entfernt. </t>
  </si>
  <si>
    <t># "bewertungsbogen" neu</t>
  </si>
  <si>
    <t># Punkt 'Abmaischen' und 'Läuterruhe" enger zusammengerückt</t>
  </si>
  <si>
    <t># 'Ausschlagen' um Feld "°BRIX" ergänzt</t>
  </si>
  <si>
    <t>21.06.2013 - Änderungen zu Version 25.05.2013:</t>
  </si>
  <si>
    <t>bewertungsbogen</t>
  </si>
  <si>
    <t># Info-Boxen ergänzt</t>
  </si>
  <si>
    <t># Feld 'Speiseentnahme' entfernt.</t>
  </si>
  <si>
    <t># Berechnung für Gärkellerausbeute mit Angaben aus 'Sud-Journal' verknüpft</t>
  </si>
  <si>
    <t>EVG</t>
  </si>
  <si>
    <t>Danstar Nottingham Ale</t>
  </si>
  <si>
    <t>Danstar Windsor Ale</t>
  </si>
  <si>
    <t>Fermentis Safale K-97</t>
  </si>
  <si>
    <t>Fermentis Safale S-04</t>
  </si>
  <si>
    <t>Fermentis Safale US-05</t>
  </si>
  <si>
    <t>Fermentis Safbrew S-33</t>
  </si>
  <si>
    <t>Fermentis Safbrew T-58</t>
  </si>
  <si>
    <t>Brewferm Lager</t>
  </si>
  <si>
    <t>Danstar Diamond Lager</t>
  </si>
  <si>
    <t>Fermentis Saflager S-189</t>
  </si>
  <si>
    <t>Fermentis Saflager S-23</t>
  </si>
  <si>
    <t>Fermentis Saflager W-34/70</t>
  </si>
  <si>
    <t>Brewferm Blanche</t>
  </si>
  <si>
    <t>Danstar Munich Wheat</t>
  </si>
  <si>
    <t>Fermentis Safbrew WB-06</t>
  </si>
  <si>
    <t>Quelle: http://brauerei.mueggelland.de/hefe.html</t>
  </si>
  <si>
    <t># EVG-Werte der einzelnen Hefesorten hinzugefügt</t>
  </si>
  <si>
    <t># Hefesorten definierbar</t>
  </si>
  <si>
    <t xml:space="preserve">  obergärig</t>
  </si>
  <si>
    <t xml:space="preserve">  untergärig</t>
  </si>
  <si>
    <t xml:space="preserve">  Weißbierhefen</t>
  </si>
  <si>
    <t>bitte wählen</t>
  </si>
  <si>
    <t># EBC-Farbskala durch Biergläser veranschaulicht</t>
  </si>
  <si>
    <t>°Plato</t>
  </si>
  <si>
    <t># Bug bei EBC-Farbskala &gt;100 behoben</t>
  </si>
  <si>
    <t># Bug bei EBC-Farbskala &lt;4 behoben</t>
  </si>
  <si>
    <t># Bug bei Berechnung Ausbeutefaktor über °BRIX behoben</t>
  </si>
  <si>
    <t># Restextrakt wird nach EVG-Angaben automatisch berechnet</t>
  </si>
  <si>
    <t>(Scheinbarer) Restextrakt</t>
  </si>
  <si>
    <t># Bug bei EBC-Farbskala bei exakten Werten behoben</t>
  </si>
  <si>
    <t>Typ</t>
  </si>
  <si>
    <t>III. Hefegabe</t>
  </si>
  <si>
    <t>II. Würzekochen</t>
  </si>
  <si>
    <t>Rezeptkarte</t>
  </si>
  <si>
    <t xml:space="preserve">  Kochmaische</t>
  </si>
  <si>
    <t xml:space="preserve">  Gesamtmaische</t>
  </si>
  <si>
    <t>Gabe nach Würzebruch</t>
  </si>
  <si>
    <t>30.12.2013 - Änderungen zu Version 21.06.2013:</t>
  </si>
  <si>
    <t># "rezeptkarte" neu</t>
  </si>
  <si>
    <t>Bierstil</t>
  </si>
  <si>
    <t>Bitte wählen!</t>
  </si>
  <si>
    <t>Ausschlagen und Anstellen am</t>
  </si>
  <si>
    <t>um</t>
  </si>
  <si>
    <t># "Gewünschte Biermenge als Ausgangsgröße für die Schüttung" zu "rezeptkarte" verschoben</t>
  </si>
  <si>
    <t># Malzschüttung zu "rezeptkarte" verschoben</t>
  </si>
  <si>
    <t># IBU-Berechnung zu "rezeptkarte" verschoben</t>
  </si>
  <si>
    <t># diverse Verknüpfungen zu "rezeptkarte"</t>
  </si>
  <si>
    <t>vorbereitung</t>
  </si>
  <si>
    <t># "geplante Menge" ergänzt</t>
  </si>
  <si>
    <t>brief hza</t>
  </si>
  <si>
    <t># Verknüpfung der zu meldenden Menge zu "vorbereitung"</t>
  </si>
  <si>
    <t>Labor-Spritzflasche und Wasser dest.</t>
  </si>
  <si>
    <t>Akkubohrer, aufgeladen</t>
  </si>
  <si>
    <t xml:space="preserve"> &amp; Stammwürze</t>
  </si>
  <si>
    <t xml:space="preserve"> &amp; Restextrakt</t>
  </si>
  <si>
    <t>Alkohol</t>
  </si>
  <si>
    <r>
      <t>CO</t>
    </r>
    <r>
      <rPr>
        <vertAlign val="subscript"/>
        <sz val="9"/>
        <rFont val="Sylfaen"/>
        <family val="1"/>
      </rPr>
      <t>2</t>
    </r>
  </si>
  <si>
    <t>Extrakt</t>
  </si>
  <si>
    <t>Dolden</t>
  </si>
  <si>
    <t>Brauereihefe</t>
  </si>
  <si>
    <t># EBC Vorschaubild eingefügt</t>
  </si>
  <si>
    <t># EBC-Farbskala entfernt</t>
  </si>
  <si>
    <t>ð</t>
  </si>
  <si>
    <t>01.06.2014 - Änderungen zu Version 30.12.2013:</t>
  </si>
  <si>
    <t>rezeptkarte</t>
  </si>
  <si>
    <t xml:space="preserve"># </t>
  </si>
  <si>
    <t>Vorderwürzehopfung</t>
  </si>
  <si>
    <t># Option "Vorderwürzehopfung" eingefügt</t>
  </si>
  <si>
    <t>Nachgüsse von</t>
  </si>
  <si>
    <t>ï</t>
  </si>
  <si>
    <t>Vorderwürzehopfung 1. Gabe?</t>
  </si>
  <si>
    <t>2. Gabe?</t>
  </si>
  <si>
    <t>3. Gabe?</t>
  </si>
  <si>
    <t>18.01.2015 - Änderungen zu Version 01.06.2014:</t>
  </si>
  <si>
    <t># Berechnung "Gas-Kocher" entfernt</t>
  </si>
  <si>
    <t># "Aufheizen von…" entfernt</t>
  </si>
  <si>
    <t># automatische Zeitberechnung auch bei "Vorderwürzehopfung" möglich</t>
  </si>
  <si>
    <t>Ausbeutefaktor</t>
  </si>
  <si>
    <t>Whirlpool</t>
  </si>
  <si>
    <t># automatische Berechnung °Brix zu °P auch bei "Biersieden" möglich</t>
  </si>
  <si>
    <t xml:space="preserve">Anzeige für die Herstellung von Bier im Privathaushalt </t>
  </si>
  <si>
    <t>Am</t>
  </si>
  <si>
    <t>wird der erste Sud für das laufende Kalenderjahr gebraut.</t>
  </si>
  <si>
    <t>herstellen. Sollte ich diese Menge überschreiten, teile ich Ihnen dies unverzüglich mit.</t>
  </si>
  <si>
    <t>brief_hza</t>
  </si>
  <si>
    <t># Text der neuen Gesetzgebung angepasst</t>
  </si>
  <si>
    <t>bei pH</t>
  </si>
  <si>
    <t>05.03.2017 - Änderungen zu Version 18.01.2015:</t>
  </si>
  <si>
    <t>sud-journal (handout)</t>
  </si>
  <si>
    <t>gaerdigramm</t>
  </si>
  <si>
    <t># automatische Übernahme des Datums</t>
  </si>
  <si>
    <t>Gabe im Whirpool &lt; 80°C</t>
  </si>
  <si>
    <t># 4. Hopfengabe hinter Whirlpoolschritt verlegt</t>
  </si>
  <si>
    <t>allgemein</t>
  </si>
  <si>
    <t># Dropdownmenüs wurden hellblau hinterlegt</t>
  </si>
  <si>
    <t xml:space="preserve">Alle </t>
  </si>
  <si>
    <t>hinterlegten Felder sind frei bearbeitbar</t>
  </si>
  <si>
    <t>Alle</t>
  </si>
  <si>
    <t>hinterlegten Felder sind mittels Dropdownmenü anzuwählen</t>
  </si>
  <si>
    <t>Ist das Brauequipment vollständig und funktionsbereit (z.B. keine leeren Batterien, evtl. Ersatzthermometer?)</t>
  </si>
  <si>
    <t>2. Reiter: Brief an das Hauptzollamt</t>
  </si>
  <si>
    <t>1. Reiter: Vorbereitung</t>
  </si>
  <si>
    <t>3. Reiter: Rezeptkarte</t>
  </si>
  <si>
    <t>Bieres.</t>
  </si>
  <si>
    <t>Das Braujournal begleitet den kompletten Sud von der Vorbereitung bis zur Bewertung des selbstgebrauten</t>
  </si>
  <si>
    <t>anzumelden)</t>
  </si>
  <si>
    <t xml:space="preserve">Hier findet sich eine Vorlage, die verwendet werden kann, um den Sud ordnungsgemäß anzumelden. Nach </t>
  </si>
  <si>
    <t>pro Jahr nicht überschritten werden, sind keine weiteren Meldungen an das jeweilige HZA nötig.</t>
  </si>
  <si>
    <t xml:space="preserve">bestellt und eingetroffen? </t>
  </si>
  <si>
    <t>führen, den Sud verschieben zu müssen.</t>
  </si>
  <si>
    <t>Hier wird die Rezeptur des Bieres verwaltet. Das Bierglas gibt nach erfolgreicher Eingabe aller Informationen</t>
  </si>
  <si>
    <t>Angabe. Alle nötigen Angaben werden in das Sudjournal übernommen.</t>
  </si>
  <si>
    <t>4. Reiter: Sudjournal</t>
  </si>
  <si>
    <t>dokumentiert werden.</t>
  </si>
  <si>
    <t>5. Reiter: Sudjournal - Handout -</t>
  </si>
  <si>
    <t>werden und soll den Brauprozess begleiten.</t>
  </si>
  <si>
    <t>Im Gärdiagramm wird der Gärverlauf dokumentiert</t>
  </si>
  <si>
    <t>6. Reiter: Gärdiagramm</t>
  </si>
  <si>
    <t>7. Reiter: Lagerbericht</t>
  </si>
  <si>
    <t>Der Lagerbericht dient zum Verfolgen der Nachgärung, insbesondere der Entwicklung der CO2-Bindung.</t>
  </si>
  <si>
    <t>tragen.</t>
  </si>
  <si>
    <t>Viel Spaß damit und solltet ihr Fragen, Anregungen oder Verbesserungsvorschläge haben, so schreibt mir</t>
  </si>
  <si>
    <t>einfach:</t>
  </si>
  <si>
    <t>braumeister@bierbrauerei.net</t>
  </si>
  <si>
    <t>intro</t>
  </si>
  <si>
    <t># neu</t>
  </si>
  <si>
    <t># neu (zum ausdrucken während des Brauprozesses)</t>
  </si>
  <si>
    <t xml:space="preserve">In den einzelnen Reitern finden sich auch immer wieder Infoboxen, die Teilschritte erklären oder </t>
  </si>
  <si>
    <t>wichtige Informationen geben sollen.</t>
  </si>
  <si>
    <t xml:space="preserve">Dieser Reiter dient dazu, den Sud vorzubereiten, so dass nichts vergessen wird. Sind alle Rohstoffe </t>
  </si>
  <si>
    <t xml:space="preserve">Schließlich soll ja schon in der Vorbereitung zum Sud nichts schief gehen. Man stelle sich vor, dass einzige </t>
  </si>
  <si>
    <t>ein grobes Farbspektrum, wie das fertige Bier später aussehen wird. Dies ist natürlich nur eine ungefähre</t>
  </si>
  <si>
    <t>Im Sudjournal wird der Sud protokolliert. Alle Angaben zu Zeiten und durchgeführten Rasten können hier</t>
  </si>
  <si>
    <t>Link</t>
  </si>
  <si>
    <t xml:space="preserve">Thermometer ist defekt oder nicht die passenden Batterien verfügbar. Kleinigkeiten können schon dazu </t>
  </si>
  <si>
    <t xml:space="preserve">Ist der Sud beim Hauptzollamt angemeldet (Eine Anmeldung ist beim HZA mit dem ersten Sud des Jahres </t>
  </si>
  <si>
    <t xml:space="preserve">aktuellem Stand muss der erste Sud des Jahres angemeldet werden. Sollte dabei die Freimenge von 2hl </t>
  </si>
  <si>
    <t xml:space="preserve">hinterlegten Felder sind mit Formeln oder Verweisen verknüpft und sollten daher nicht </t>
  </si>
  <si>
    <t>überschrieben werden.</t>
  </si>
  <si>
    <t>Da man während des Brauens nicht unbedingt immer am PC sitzen kann, kann dieses Handout ausgedruckt</t>
  </si>
  <si>
    <t>Diese ist derzeit nur für Fassgärung dargestellt, man kann hier aber natürlich auch die Flaschengärung ein-</t>
  </si>
  <si>
    <t># 4. Hopfengabe gändert: "Zugabe im Whirlpool bei &lt; 80°C"</t>
  </si>
  <si>
    <t>Hopfenkugel</t>
  </si>
  <si>
    <t>06.05.2017 - Änderungen zu Version 05.03.2017:</t>
  </si>
  <si>
    <t>#Einsatz Hopfenkugel, Redeuzierung der Bittere um 10%</t>
  </si>
  <si>
    <t>Berechnung</t>
  </si>
  <si>
    <t>Konditionierung:</t>
  </si>
  <si>
    <t>Schüttungsmenge</t>
  </si>
  <si>
    <t>Malzschüttung</t>
  </si>
  <si>
    <t>Malzkonditionierung</t>
  </si>
  <si>
    <t>Hauptgussberechnung</t>
  </si>
  <si>
    <t>24.10.2017 - Änderungen zu Version 06.05.2017:</t>
  </si>
  <si>
    <t>#ergänzt: Konditionierung</t>
  </si>
  <si>
    <t>sudjournal</t>
  </si>
  <si>
    <t># Berechnungen neu angeordnet</t>
  </si>
  <si>
    <t>Weißbierhefe</t>
  </si>
  <si>
    <t># auszufüllende Felder weiß hinterlegt</t>
  </si>
  <si>
    <t>II. Maischen</t>
  </si>
  <si>
    <t>III. Abmaischen</t>
  </si>
  <si>
    <t>IV. Läuterruhe</t>
  </si>
  <si>
    <t>V. Läutern</t>
  </si>
  <si>
    <t>VI. Biersieden</t>
  </si>
  <si>
    <t>VII. Speiseentnahme</t>
  </si>
  <si>
    <t>VIII. Ausschlagen</t>
  </si>
  <si>
    <t>19.11.2017 - Änderungen zu Version 24.10.2017:</t>
  </si>
  <si>
    <t>#ergänzt: Malzschüttung einzelne Malze</t>
  </si>
  <si>
    <t>#entfernt: Hopfentyp bei den einzelnen Hopfengaben</t>
  </si>
  <si>
    <t>#neu: Kochzeitangabe der einzelnen Hopfengaben</t>
  </si>
  <si>
    <t>I. Schroten</t>
  </si>
  <si>
    <t>#Sudhausausbeute korrigiert auf Menge in der Supfanne</t>
  </si>
  <si>
    <t>Kalthopfung</t>
  </si>
  <si>
    <t>IV. Kalthopfung</t>
  </si>
  <si>
    <t>Tage bei</t>
  </si>
  <si>
    <t>10.05.2018 - Änderungen zu Version 19.11.2017:</t>
  </si>
  <si>
    <t>#ergänzt um: Kalthopfung</t>
  </si>
  <si>
    <t># bug bei whirlpoolberechnung beseitigt</t>
  </si>
  <si>
    <t>12.06.2018 - Änderungen zu Version 10.05.2018:</t>
  </si>
  <si>
    <t>#ergänzt um: Lagertemperatur</t>
  </si>
  <si>
    <t># bug bei gärkellerausbeute beseitigt</t>
  </si>
  <si>
    <t>Belgisch Dubbel</t>
  </si>
  <si>
    <t>Belgisch Triple</t>
  </si>
  <si>
    <t>Belgisch Blonde</t>
  </si>
  <si>
    <t>08.08.2018 - Änderungen zu Version 12.06.2018:</t>
  </si>
  <si>
    <t>]</t>
  </si>
  <si>
    <t>#ergänzt um: weitere Rohstoffe, Biertypen</t>
  </si>
  <si>
    <t>#geändert: Hopfengabe in g/l-Vorgabe</t>
  </si>
  <si>
    <t>1. Hopfengabe</t>
  </si>
  <si>
    <t>,</t>
  </si>
  <si>
    <r>
      <t xml:space="preserve"> CO</t>
    </r>
    <r>
      <rPr>
        <vertAlign val="subscript"/>
        <sz val="9"/>
        <rFont val="Sylfaen"/>
        <family val="1"/>
      </rPr>
      <t>2</t>
    </r>
    <r>
      <rPr>
        <sz val="9"/>
        <rFont val="Sylfaen"/>
        <family val="1"/>
      </rPr>
      <t>-Gehalt im Bier</t>
    </r>
  </si>
  <si>
    <t xml:space="preserve">Münchner Malz, </t>
  </si>
  <si>
    <t xml:space="preserve">Pale Ale Malz, </t>
  </si>
  <si>
    <t xml:space="preserve">Pilsner Malz, </t>
  </si>
  <si>
    <t xml:space="preserve">Pilsner Malz Bohemian, </t>
  </si>
  <si>
    <t xml:space="preserve">Wiener Malz, </t>
  </si>
  <si>
    <t xml:space="preserve">Roggenmalz, </t>
  </si>
  <si>
    <t xml:space="preserve">Weizenmalz hell, </t>
  </si>
  <si>
    <t xml:space="preserve">Weizenmalz dunkel, </t>
  </si>
  <si>
    <t xml:space="preserve">CaraAmber, </t>
  </si>
  <si>
    <t xml:space="preserve">CaraAroma, </t>
  </si>
  <si>
    <t xml:space="preserve">CaraBelge, </t>
  </si>
  <si>
    <t xml:space="preserve">Caramalz dunkel, </t>
  </si>
  <si>
    <t xml:space="preserve">Caramalz hell, </t>
  </si>
  <si>
    <t xml:space="preserve">CaraPils, </t>
  </si>
  <si>
    <t xml:space="preserve">CaraRed, </t>
  </si>
  <si>
    <t xml:space="preserve">Weizen-Caramelmalz CaraWheat, </t>
  </si>
  <si>
    <t xml:space="preserve">Melanoidinmalz, </t>
  </si>
  <si>
    <t>Rauchmalz,</t>
  </si>
  <si>
    <t xml:space="preserve">Röstmalz Carafa Spezial II, </t>
  </si>
  <si>
    <t xml:space="preserve">Sauermalz, </t>
  </si>
  <si>
    <t xml:space="preserve">Black Malt, </t>
  </si>
  <si>
    <t xml:space="preserve">Chocolate Malt, </t>
  </si>
  <si>
    <t xml:space="preserve">Golden Promise Pale Ale Malt, </t>
  </si>
  <si>
    <t xml:space="preserve">Halcyon Pale Ale Malt, </t>
  </si>
  <si>
    <t xml:space="preserve">Medium Peated Malt (getorft), </t>
  </si>
  <si>
    <t xml:space="preserve">Oat Malt (Hafermalz), </t>
  </si>
  <si>
    <t xml:space="preserve">Optic Pale Ale Malt, </t>
  </si>
  <si>
    <t xml:space="preserve">Pale Chocolate Malt, </t>
  </si>
  <si>
    <t xml:space="preserve">Amaranth, </t>
  </si>
  <si>
    <t xml:space="preserve">Black Barley, </t>
  </si>
  <si>
    <t xml:space="preserve">Gerste, </t>
  </si>
  <si>
    <t xml:space="preserve">Gerstenflocken, </t>
  </si>
  <si>
    <t xml:space="preserve">Haferflocken, </t>
  </si>
  <si>
    <t xml:space="preserve">Kandissirup D-45, </t>
  </si>
  <si>
    <t xml:space="preserve">Kandissirup D-90, </t>
  </si>
  <si>
    <t xml:space="preserve">Kandissirup D-180, </t>
  </si>
  <si>
    <t xml:space="preserve">Mais, </t>
  </si>
  <si>
    <t xml:space="preserve">Maisflocken, </t>
  </si>
  <si>
    <t xml:space="preserve">Maronen, </t>
  </si>
  <si>
    <t xml:space="preserve">Röstgerste, </t>
  </si>
  <si>
    <t xml:space="preserve">Röstroggen, </t>
  </si>
  <si>
    <t xml:space="preserve">Weizen, </t>
  </si>
  <si>
    <t xml:space="preserve">Weizenflocken, </t>
  </si>
  <si>
    <t xml:space="preserve">Weizenstärke, </t>
  </si>
  <si>
    <t>WLP029 German Ale/Kölsch</t>
  </si>
  <si>
    <t xml:space="preserve">WLP060 American Ale Blend </t>
  </si>
  <si>
    <t xml:space="preserve">WLP099 Super High Gravity Ale </t>
  </si>
  <si>
    <t xml:space="preserve">WLP500 Monastery Ale </t>
  </si>
  <si>
    <t>WLP530 Abbey Ale</t>
  </si>
  <si>
    <t>WLP550 Belgian Ale</t>
  </si>
  <si>
    <t xml:space="preserve">WLP568 Saison Ale Blend </t>
  </si>
  <si>
    <t>WLP630 Berliner Weisse Blend</t>
  </si>
  <si>
    <t>Wyeast 1007 German Ale</t>
  </si>
  <si>
    <t>Wyeast 1028 London Ale</t>
  </si>
  <si>
    <t>Wyeast 1056 American Ale</t>
  </si>
  <si>
    <t>Wyeast 1084 Irish Ale</t>
  </si>
  <si>
    <t xml:space="preserve">Wyeast 1099 Whitbread Ale </t>
  </si>
  <si>
    <t>Wyeast 1318 London Ale III</t>
  </si>
  <si>
    <t>Wyeast 1728 Scottish Ale</t>
  </si>
  <si>
    <t xml:space="preserve">Wyeast 1762 Belgian Abbey II </t>
  </si>
  <si>
    <t>Wyeast 1968 London ESB Ale</t>
  </si>
  <si>
    <t>Wyeast 2565 Kölsch</t>
  </si>
  <si>
    <t>Wyeast 3463 PC Forbidden Fruit</t>
  </si>
  <si>
    <t>Wyeast 3711 French Saison</t>
  </si>
  <si>
    <t>Wyeast 3724 Belgian Saison</t>
  </si>
  <si>
    <t xml:space="preserve">Wyeast 3726 Farmhouse Ale </t>
  </si>
  <si>
    <t>Wyeast 3787 Trappist High Gravity</t>
  </si>
  <si>
    <t>Wyeast 3789 PC Trappist Blend Q3</t>
  </si>
  <si>
    <t>Wyeast 3864 PC Canadian/Belgian Ale</t>
  </si>
  <si>
    <t>Wyeast 3944 Belgian Witbier</t>
  </si>
  <si>
    <t xml:space="preserve">WLP800 Pilsner Lager </t>
  </si>
  <si>
    <t>WLP802 Czech Budejovice Lager</t>
  </si>
  <si>
    <t xml:space="preserve">WLP810 San Francisco Lager </t>
  </si>
  <si>
    <t>WLP820 Oktoberfest Lager</t>
  </si>
  <si>
    <t xml:space="preserve">WLP830 German Lager </t>
  </si>
  <si>
    <t xml:space="preserve">WLP838 Southern German Lager </t>
  </si>
  <si>
    <t>WLP920 Old Bavarian Lager</t>
  </si>
  <si>
    <t>Wyeast 2112 California Lager</t>
  </si>
  <si>
    <t>Wyeast 2124 Bohemian Lager</t>
  </si>
  <si>
    <t xml:space="preserve">Wyeast 2206 Bavarian Lager </t>
  </si>
  <si>
    <t xml:space="preserve">Wyeast 2278 Czech Pils </t>
  </si>
  <si>
    <t>Wyeast 2308 Munich Lager</t>
  </si>
  <si>
    <t>WLP300 Hefeweizen Ale</t>
  </si>
  <si>
    <t>WLP630 Berliner Weisse</t>
  </si>
  <si>
    <t>Wyeast 1010 American Wheat</t>
  </si>
  <si>
    <t>Wyeast 3068 Weihenstephan Wheat</t>
  </si>
  <si>
    <t>Wyeast 3638 Bavarian Wheat</t>
  </si>
  <si>
    <t xml:space="preserve">Brauwasser, </t>
  </si>
  <si>
    <t xml:space="preserve">), </t>
  </si>
  <si>
    <t>Hopfen (</t>
  </si>
  <si>
    <t>#neu: Zutatenliste wird automatisch generiert</t>
  </si>
  <si>
    <t>Name</t>
  </si>
  <si>
    <t>Straße</t>
  </si>
  <si>
    <t>PLZ</t>
  </si>
  <si>
    <t>Ort</t>
  </si>
  <si>
    <t>Düsseldorf</t>
  </si>
  <si>
    <t>#ergänzt um: Anschrift des Brauers</t>
  </si>
  <si>
    <t>#neu: Anschrift wird automatisch generiert</t>
  </si>
  <si>
    <t>e-Mail</t>
  </si>
  <si>
    <t>Telefon</t>
  </si>
  <si>
    <t>Anzeige beim HZA für das laufende Jahr am</t>
  </si>
  <si>
    <t>Hauptzollamt auswählen:</t>
  </si>
  <si>
    <t>Anschrift:</t>
  </si>
  <si>
    <t>Bundesland wählen</t>
  </si>
  <si>
    <t>[</t>
  </si>
  <si>
    <t>Stand: 14.08.2018</t>
  </si>
  <si>
    <t>Dienststellenbezeichnung</t>
  </si>
  <si>
    <t>Bundesland</t>
  </si>
  <si>
    <t>Kreis</t>
  </si>
  <si>
    <t>Postfachnummer</t>
  </si>
  <si>
    <t>Ort-P</t>
  </si>
  <si>
    <t>PLZ-P</t>
  </si>
  <si>
    <t>Land</t>
  </si>
  <si>
    <t>E-Mail-Adresse</t>
  </si>
  <si>
    <t>Telefonnummer</t>
  </si>
  <si>
    <t>Telefaxnummer</t>
  </si>
  <si>
    <t>Hauptzollamt Heilbronn</t>
  </si>
  <si>
    <t>Baden-Württemberg</t>
  </si>
  <si>
    <t>Heilbronn, Stadtkreis</t>
  </si>
  <si>
    <t>Heilbronn</t>
  </si>
  <si>
    <t>Deutschland</t>
  </si>
  <si>
    <t>poststelle.hza-heilbronn@zoll.de-mail.de</t>
  </si>
  <si>
    <t>07131 8970-0</t>
  </si>
  <si>
    <t>07131 8970-1999</t>
  </si>
  <si>
    <t>Baden_Württemberg</t>
  </si>
  <si>
    <t>Hauptzollamt Karlsruhe</t>
  </si>
  <si>
    <t>Karlsruhe, Stadtkreis</t>
  </si>
  <si>
    <t>Karlsruhe</t>
  </si>
  <si>
    <t>poststelle.hza-karlsruhe@zoll.de-mail.de</t>
  </si>
  <si>
    <t>0721 3710-0</t>
  </si>
  <si>
    <t>0721 3710-238</t>
  </si>
  <si>
    <t>Bayern</t>
  </si>
  <si>
    <t>Hauptzollamt Lörrach</t>
  </si>
  <si>
    <t>Lörrach</t>
  </si>
  <si>
    <t>poststelle.hza-loerrach@zoll.de-mail.de</t>
  </si>
  <si>
    <t>07621 170-0</t>
  </si>
  <si>
    <t>07621 170-1090</t>
  </si>
  <si>
    <t>Berlin</t>
  </si>
  <si>
    <t>Hauptzollamt Singen</t>
  </si>
  <si>
    <t>Konstanz</t>
  </si>
  <si>
    <t>Singen (Hohentwiel)</t>
  </si>
  <si>
    <t>poststelle.hza-singen@zoll.bund.de</t>
  </si>
  <si>
    <t>07731 8205-0</t>
  </si>
  <si>
    <t>07731 8205-1901</t>
  </si>
  <si>
    <t>Brandenburg</t>
  </si>
  <si>
    <t>Hauptzollamt Stuttgart</t>
  </si>
  <si>
    <t>Stuttgart, Stadtkreis</t>
  </si>
  <si>
    <t>Stuttgart</t>
  </si>
  <si>
    <t>poststelle.hza-stuttgart@zoll.de-mail.de</t>
  </si>
  <si>
    <t>0711 922-0</t>
  </si>
  <si>
    <t>0711 922-2209</t>
  </si>
  <si>
    <t>Bremen</t>
  </si>
  <si>
    <t>Hauptzollamt Ulm</t>
  </si>
  <si>
    <t>Ulm, Stadtkreis</t>
  </si>
  <si>
    <t>Ulm</t>
  </si>
  <si>
    <t>poststelle.hza-ulm@zoll.bund.de</t>
  </si>
  <si>
    <t>0731 9648-0</t>
  </si>
  <si>
    <t>0731 9648-299</t>
  </si>
  <si>
    <t>Hamburg</t>
  </si>
  <si>
    <t>Hauptzollamt Augsburg</t>
  </si>
  <si>
    <t>Augsburg</t>
  </si>
  <si>
    <t>poststelle.hza-augsburg@zoll.bund.de</t>
  </si>
  <si>
    <t>0821 5012-0</t>
  </si>
  <si>
    <t>0821 5012-188</t>
  </si>
  <si>
    <t>Hessen</t>
  </si>
  <si>
    <t>Hauptzollamt Landshut</t>
  </si>
  <si>
    <t>Landshut</t>
  </si>
  <si>
    <t>poststelle.hza-landshut@zoll.bund.de</t>
  </si>
  <si>
    <t>0871 806-0</t>
  </si>
  <si>
    <t>0871 806-500</t>
  </si>
  <si>
    <t>Mecklenburg_Vorpommern</t>
  </si>
  <si>
    <t>Hauptzollamt München</t>
  </si>
  <si>
    <t>München, Landeshauptstadt</t>
  </si>
  <si>
    <t>München</t>
  </si>
  <si>
    <t>poststelle.hza-muenchen@zoll.de-mail.de</t>
  </si>
  <si>
    <t>089 5995-00</t>
  </si>
  <si>
    <t>089 5995-2488</t>
  </si>
  <si>
    <t>Niedersachsen</t>
  </si>
  <si>
    <t>Hauptzollamt Nürnberg</t>
  </si>
  <si>
    <t>Nürnberg</t>
  </si>
  <si>
    <t>poststelle.hza-nuernberg@zoll.bund.de</t>
  </si>
  <si>
    <t>0911 9463-0</t>
  </si>
  <si>
    <t>0911 9463-1199</t>
  </si>
  <si>
    <t>Nordrhein_Westfalen</t>
  </si>
  <si>
    <t>Hauptzollamt Regensburg</t>
  </si>
  <si>
    <t>Regensburg</t>
  </si>
  <si>
    <t>poststelle.hza-regensburg@zoll.de-mail.de</t>
  </si>
  <si>
    <t>0941 2086-0</t>
  </si>
  <si>
    <t>0941 2086-1399</t>
  </si>
  <si>
    <t>Rheinland_Pfalz</t>
  </si>
  <si>
    <t>Hauptzollamt Rosenheim</t>
  </si>
  <si>
    <t>Rosenheim</t>
  </si>
  <si>
    <t>poststelle.hza-rosenheim@zoll.de-mail.de</t>
  </si>
  <si>
    <t>08031 3006-0</t>
  </si>
  <si>
    <t>08031 3006-9911</t>
  </si>
  <si>
    <t>Saarland</t>
  </si>
  <si>
    <t>Hauptzollamt Schweinfurt</t>
  </si>
  <si>
    <t>Schweinfurt</t>
  </si>
  <si>
    <t>poststelle.hza-schweinfurt@zoll.bund.de</t>
  </si>
  <si>
    <t>09721 6464-0</t>
  </si>
  <si>
    <t>09721 6464-1800</t>
  </si>
  <si>
    <t>Sachsen</t>
  </si>
  <si>
    <t>Hauptzollamt Berlin</t>
  </si>
  <si>
    <t>Berlin, Stadt</t>
  </si>
  <si>
    <t>poststelle.hza-berlin@zoll.bund.de</t>
  </si>
  <si>
    <t>030 69009-0</t>
  </si>
  <si>
    <t>030 69009-209</t>
  </si>
  <si>
    <t>Sachsen_Anhalt</t>
  </si>
  <si>
    <t>Hauptzollamt Frankfurt (Oder)</t>
  </si>
  <si>
    <t>Frankfurt (Oder), Stadt</t>
  </si>
  <si>
    <t>Frankfurt (Oder)</t>
  </si>
  <si>
    <t>poststelle.hza-ff@zoll.bund.de</t>
  </si>
  <si>
    <t>0335 563-0</t>
  </si>
  <si>
    <t>0335 563-1099</t>
  </si>
  <si>
    <t>Schleswig_Holstein</t>
  </si>
  <si>
    <t>Hauptzollamt Potsdam</t>
  </si>
  <si>
    <t>Potsdam, Stadt</t>
  </si>
  <si>
    <t>Potsdam</t>
  </si>
  <si>
    <t>poststelle.hza-potsdam@zoll.de-mail.de</t>
  </si>
  <si>
    <t>0331 2308-0</t>
  </si>
  <si>
    <t>0331 2308-109</t>
  </si>
  <si>
    <t>Thüringen</t>
  </si>
  <si>
    <t>Hauptzollamt Bremen</t>
  </si>
  <si>
    <t>Bremen, Stadt</t>
  </si>
  <si>
    <t>poststelle.hza-bremen@zoll.de-mail.de</t>
  </si>
  <si>
    <t>0421 3897-0</t>
  </si>
  <si>
    <t>0421 3897-1199</t>
  </si>
  <si>
    <t>Hauptzollamt Hamburg-Hafen</t>
  </si>
  <si>
    <t>Hamburg, Freie und Hansestadt</t>
  </si>
  <si>
    <t>poststelle.hza-hamburg-hafen@zoll.de-mail.de</t>
  </si>
  <si>
    <t>040 78085-0</t>
  </si>
  <si>
    <t>040 78085-222</t>
  </si>
  <si>
    <t>Hauptzollamt Hamburg-Jonas</t>
  </si>
  <si>
    <t>poststelle.hza-hamburg-jonas@zoll.bund.de</t>
  </si>
  <si>
    <t>040 2395-5</t>
  </si>
  <si>
    <t>040 2395-7001</t>
  </si>
  <si>
    <t>Hauptzollamt Hamburg-Stadt</t>
  </si>
  <si>
    <t>poststelle.hza-hamburg-stadt@zoll.bund.de</t>
  </si>
  <si>
    <t>040 426206-0</t>
  </si>
  <si>
    <t>040 426206-760</t>
  </si>
  <si>
    <t>Hauptzollamt Darmstadt</t>
  </si>
  <si>
    <t>Darmstadt, Wissenschaftsstadt</t>
  </si>
  <si>
    <t>Darmstadt</t>
  </si>
  <si>
    <t>poststelle.hza-darmstadt@zoll.de-mail.de</t>
  </si>
  <si>
    <t>06151 9180-0</t>
  </si>
  <si>
    <t>06151 9180-1900</t>
  </si>
  <si>
    <t>Hauptzollamt Frankfurt am Main</t>
  </si>
  <si>
    <t>Frankfurt am Main, Stadt</t>
  </si>
  <si>
    <t>Frankfurt am Main</t>
  </si>
  <si>
    <t>poststelle.hza-ffm@zoll.de-mail.de</t>
  </si>
  <si>
    <t>069 257829-0</t>
  </si>
  <si>
    <t>069 257829-4000</t>
  </si>
  <si>
    <t>Hauptzollamt Gießen</t>
  </si>
  <si>
    <t>Gießen</t>
  </si>
  <si>
    <t>poststelle.hza-giessen@zoll.de-mail.de</t>
  </si>
  <si>
    <t>0641 9484-0</t>
  </si>
  <si>
    <t>0641 9484-100</t>
  </si>
  <si>
    <t>Hauptzollamt Stralsund</t>
  </si>
  <si>
    <t>Mecklenburg-Vorpommern</t>
  </si>
  <si>
    <t>Vorpommern-Rügen</t>
  </si>
  <si>
    <t>Stralsund</t>
  </si>
  <si>
    <t>poststelle.hza-stralsund@zoll.bund.de</t>
  </si>
  <si>
    <t>03831 356-0</t>
  </si>
  <si>
    <t>03831 356-1121</t>
  </si>
  <si>
    <t>Hauptzollamt Braunschweig</t>
  </si>
  <si>
    <t>Braunschweig, Stadt</t>
  </si>
  <si>
    <t>Braunschweig</t>
  </si>
  <si>
    <t>poststelle.hza-braunschweig@zoll.de-mail.de</t>
  </si>
  <si>
    <t>0531 3809-0</t>
  </si>
  <si>
    <t>0531 3809-200</t>
  </si>
  <si>
    <t>Hauptzollamt Hannover</t>
  </si>
  <si>
    <t>Region Hannover</t>
  </si>
  <si>
    <t>Hannover</t>
  </si>
  <si>
    <t>poststelle.hza-hannover@zoll.bund.de</t>
  </si>
  <si>
    <t>0511 37414-0</t>
  </si>
  <si>
    <t>0511 37414-199</t>
  </si>
  <si>
    <t>Hauptzollamt Oldenburg</t>
  </si>
  <si>
    <t>Oldenburg (Oldenburg), Stadt</t>
  </si>
  <si>
    <t>Oldenburg</t>
  </si>
  <si>
    <t>poststelle.hza-oldenburg@zoll.bund.de</t>
  </si>
  <si>
    <t>0441 21025-0</t>
  </si>
  <si>
    <t>0441 21025-26</t>
  </si>
  <si>
    <t>Hauptzollamt Osnabrück</t>
  </si>
  <si>
    <t>Osnabrück, Stadt</t>
  </si>
  <si>
    <t>Osnabrück</t>
  </si>
  <si>
    <t>poststelle.hza-osnabrueck@zoll.de-mail.de</t>
  </si>
  <si>
    <t>0541 5066-0</t>
  </si>
  <si>
    <t>0541 5066-111</t>
  </si>
  <si>
    <t>Hauptzollamt Aachen</t>
  </si>
  <si>
    <t>Nordrhein-Westfalen</t>
  </si>
  <si>
    <t>Städteregion Aachen</t>
  </si>
  <si>
    <t>Aachen</t>
  </si>
  <si>
    <t>poststelle.hza-aachen@zoll.de-mail.de</t>
  </si>
  <si>
    <t>0241 94325-0</t>
  </si>
  <si>
    <t>0241 94325-1421</t>
  </si>
  <si>
    <t>Hauptzollamt Bielefeld</t>
  </si>
  <si>
    <t>Bielefeld, Stadt</t>
  </si>
  <si>
    <t>Bielefeld</t>
  </si>
  <si>
    <t>poststelle.hza-bielefeld@zoll.bund.de</t>
  </si>
  <si>
    <t>0521 3047-0</t>
  </si>
  <si>
    <t>0521 3047-9010</t>
  </si>
  <si>
    <t>Hauptzollamt Dortmund</t>
  </si>
  <si>
    <t>Dortmund, Stadt</t>
  </si>
  <si>
    <t>Dortmund</t>
  </si>
  <si>
    <t>poststelle.hza-dortmund@zoll.bund.de</t>
  </si>
  <si>
    <t>0231 9571-0</t>
  </si>
  <si>
    <t>0231 9571-1999</t>
  </si>
  <si>
    <t>Hauptzollamt Duisburg</t>
  </si>
  <si>
    <t>Duisburg, Stadt</t>
  </si>
  <si>
    <t>Duisburg</t>
  </si>
  <si>
    <t>poststelle.hza-duisburg@zoll.de-mail.de</t>
  </si>
  <si>
    <t>0203 7134-0</t>
  </si>
  <si>
    <t>0203 7134-111</t>
  </si>
  <si>
    <t>Hauptzollamt Düsseldorf</t>
  </si>
  <si>
    <t>Düsseldorf, Stadt</t>
  </si>
  <si>
    <t>poststelle.hza-duesseldorf@zoll.de-mail.de</t>
  </si>
  <si>
    <t>0211 2101-0</t>
  </si>
  <si>
    <t>0211 2101-222</t>
  </si>
  <si>
    <t>Hauptzollamt Köln</t>
  </si>
  <si>
    <t>Köln, Stadt</t>
  </si>
  <si>
    <t>Köln</t>
  </si>
  <si>
    <t>poststelle.hza-koeln@zoll.bund.de</t>
  </si>
  <si>
    <t>0221 27252-0</t>
  </si>
  <si>
    <t>0221 27252-1211</t>
  </si>
  <si>
    <t>Hauptzollamt Krefeld</t>
  </si>
  <si>
    <t>Krefeld, Stadt</t>
  </si>
  <si>
    <t>Willich</t>
  </si>
  <si>
    <t>poststelle.hza-krefeld@zoll.de-mail.de</t>
  </si>
  <si>
    <t>02151 850-0</t>
  </si>
  <si>
    <t>02151 850-111</t>
  </si>
  <si>
    <t>Hauptzollamt Münster</t>
  </si>
  <si>
    <t>Münster, Stadt</t>
  </si>
  <si>
    <t>Münster</t>
  </si>
  <si>
    <t>poststelle.hza-muenster@zoll.de-mail.de</t>
  </si>
  <si>
    <t>0251 4814-0</t>
  </si>
  <si>
    <t>0251 4814-1000</t>
  </si>
  <si>
    <t>Hauptzollamt Koblenz</t>
  </si>
  <si>
    <t>Rheinland-Pfalz</t>
  </si>
  <si>
    <t>Koblenz, kreisfreie Stadt</t>
  </si>
  <si>
    <t>Koblenz</t>
  </si>
  <si>
    <t>poststelle.hza-koblenz@zoll.bund.de</t>
  </si>
  <si>
    <t>0261 97367-0</t>
  </si>
  <si>
    <t>0261 97367-257</t>
  </si>
  <si>
    <t>Hauptzollamt Saarbrücken</t>
  </si>
  <si>
    <t>Regionalverband Saarbrücken</t>
  </si>
  <si>
    <t>Saarbrücken</t>
  </si>
  <si>
    <t>poststelle.hza-saarbruecken@zoll.de-mail.de</t>
  </si>
  <si>
    <t>0681 501-00</t>
  </si>
  <si>
    <t>0681 501-6241</t>
  </si>
  <si>
    <t>Hauptzollamt Dresden</t>
  </si>
  <si>
    <t>Dresden, Stadt</t>
  </si>
  <si>
    <t>Dresden</t>
  </si>
  <si>
    <t>poststelle.hza-dresden@zoll.de-mail.de</t>
  </si>
  <si>
    <t>0351 8161-0</t>
  </si>
  <si>
    <t>0351 8161-1130</t>
  </si>
  <si>
    <t>Hauptzollamt Magdeburg</t>
  </si>
  <si>
    <t>Sachsen-Anhalt</t>
  </si>
  <si>
    <t>Magdeburg, Landeshauptstadt</t>
  </si>
  <si>
    <t>Magdeburg</t>
  </si>
  <si>
    <t>poststelle.hza-magdeburg@zoll.bund.de</t>
  </si>
  <si>
    <t>0391 5074-0</t>
  </si>
  <si>
    <t>0391 5074-237</t>
  </si>
  <si>
    <t>Hauptzollamt Itzehoe</t>
  </si>
  <si>
    <t>Schleswig-Holstein</t>
  </si>
  <si>
    <t>Steinburg</t>
  </si>
  <si>
    <t>Itzehoe</t>
  </si>
  <si>
    <t>poststelle.hza-itzehoe@zoll.de-mail.de</t>
  </si>
  <si>
    <t>04821 902-0</t>
  </si>
  <si>
    <t>04821 902-200</t>
  </si>
  <si>
    <t>Hauptzollamt Kiel</t>
  </si>
  <si>
    <t>Kiel, Landeshauptstadt</t>
  </si>
  <si>
    <t>Kiel</t>
  </si>
  <si>
    <t>poststelle.hza-kiel@zoll.bund.de</t>
  </si>
  <si>
    <t>0431 20083-0</t>
  </si>
  <si>
    <t>0431 20083-1150</t>
  </si>
  <si>
    <t>Hauptzollamt Erfurt</t>
  </si>
  <si>
    <t>Erfurt, Stadt</t>
  </si>
  <si>
    <t>Erfurt</t>
  </si>
  <si>
    <t>poststelle.hza-erfurt@zoll.bund.de</t>
  </si>
  <si>
    <t>0361 60176-0</t>
  </si>
  <si>
    <t>0361 60176-910</t>
  </si>
  <si>
    <t>http://www.zoll.de/DE/Service/Dienststellensuche/Startseite/dienststellensuche_node.html</t>
  </si>
  <si>
    <t xml:space="preserve"> =&gt; Allgemeine Dienststellensuche</t>
  </si>
  <si>
    <r>
      <t xml:space="preserve"> =&gt; Dienststellenart: </t>
    </r>
    <r>
      <rPr>
        <sz val="8"/>
        <color theme="1"/>
        <rFont val="Arial Narrow"/>
        <family val="2"/>
      </rPr>
      <t>ý Hauptzollamt</t>
    </r>
  </si>
  <si>
    <t xml:space="preserve"> =&gt; exportieren als CSV-Datei</t>
  </si>
  <si>
    <t xml:space="preserve">zum eigenen Verbrauch beabsichtige ich im laufenden Kalenderjahr in meiner oben </t>
  </si>
  <si>
    <t>genannten Wohnung Bier herzustellen.</t>
  </si>
  <si>
    <t>Ich werde voraussichtlich nicht mehr als 2 Hektoliter Bier in unregelmäßigen Abstand</t>
  </si>
  <si>
    <t>15-18 °C</t>
  </si>
  <si>
    <t>ca. 5,0 °C</t>
  </si>
  <si>
    <t>ca. 22 °C</t>
  </si>
  <si>
    <t>8,5-9,0 °C</t>
  </si>
  <si>
    <t>15-20 °C</t>
  </si>
  <si>
    <t>WLP001 California Ale</t>
  </si>
  <si>
    <t xml:space="preserve">WLP002 English Ale </t>
  </si>
  <si>
    <t xml:space="preserve">WLP004 Irish Ale </t>
  </si>
  <si>
    <t>WLP005 British Ale</t>
  </si>
  <si>
    <t xml:space="preserve">WLP007 Dry English Ale </t>
  </si>
  <si>
    <t>Hauptzollamt wählen</t>
  </si>
  <si>
    <t>Temp.-opt.</t>
  </si>
  <si>
    <t>Alk-Toleranz</t>
  </si>
  <si>
    <t>Brauereihefe Bolten</t>
  </si>
  <si>
    <t>Brauereihefe Gutmann</t>
  </si>
  <si>
    <t>Brauereihefe Maisel's</t>
  </si>
  <si>
    <t>Fermentis SafAle K-97</t>
  </si>
  <si>
    <t>Fermentis SafAle US-05</t>
  </si>
  <si>
    <t>Fermentis SafAle S-04</t>
  </si>
  <si>
    <t>Fermentis SafBrew T-58</t>
  </si>
  <si>
    <t>18-25°C</t>
  </si>
  <si>
    <t>Danstar Abbaye Belgian Ale</t>
  </si>
  <si>
    <t>17-25°C</t>
  </si>
  <si>
    <t>Danstar Belle Saison</t>
  </si>
  <si>
    <t>Danstar BRY-97 American West Coast</t>
  </si>
  <si>
    <t>17-21°C</t>
  </si>
  <si>
    <t>Danstar London ESB</t>
  </si>
  <si>
    <t>18-22°C</t>
  </si>
  <si>
    <t>17-24°C</t>
  </si>
  <si>
    <t>14-21°C</t>
  </si>
  <si>
    <t>GOZDAWA Bavarian Wheat11 (BW11)</t>
  </si>
  <si>
    <t>20-26°C</t>
  </si>
  <si>
    <t>GOZDAWA Classic Belgian Witbier</t>
  </si>
  <si>
    <t>GOZDAWA Belgian Fruit &amp; Spicy Ale Yeast</t>
  </si>
  <si>
    <t>20-24°C</t>
  </si>
  <si>
    <t>GOZDAWA French Cider G1</t>
  </si>
  <si>
    <t>22-28°C</t>
  </si>
  <si>
    <t>GOZDAWA Fruit Blanche G1</t>
  </si>
  <si>
    <t>22-24°C</t>
  </si>
  <si>
    <t>GOZDAWA German Lager W35</t>
  </si>
  <si>
    <t>12-17°C</t>
  </si>
  <si>
    <t xml:space="preserve">GOZDAWA Old German Altbier 9 </t>
  </si>
  <si>
    <t>15-20°C</t>
  </si>
  <si>
    <t>GOZDAWA Porter &amp; Kvass</t>
  </si>
  <si>
    <t>22-26°C</t>
  </si>
  <si>
    <t>GOZDAWA Pure Ale Yeast 7</t>
  </si>
  <si>
    <t>16-32°C</t>
  </si>
  <si>
    <t>GOZDAWA U.S. West Coast</t>
  </si>
  <si>
    <t>Mangrove Jack's M15 - Empire Ale</t>
  </si>
  <si>
    <t>18-23°C</t>
  </si>
  <si>
    <t>18-30°C</t>
  </si>
  <si>
    <t>Mangrove Jack's M21 - Belgian Wit</t>
  </si>
  <si>
    <t>Mangrove Jack's M29 - French Saison</t>
  </si>
  <si>
    <t>Mangrove Jack's M31 - Belgian Triple</t>
  </si>
  <si>
    <t>Mangrove Jack's M36 - Liberty Bell Ale</t>
  </si>
  <si>
    <t>Mangrove Jack's M27 - Belgian Ale</t>
  </si>
  <si>
    <t>18-28°C</t>
  </si>
  <si>
    <t>Mangrove Jack's M42 - New World Strong Ale</t>
  </si>
  <si>
    <t>Mangrove Jack's M44 - U.S. West Coast</t>
  </si>
  <si>
    <t xml:space="preserve">Mangrove Jack's M47 - Belgian Abbey </t>
  </si>
  <si>
    <t>Fermentis SafAle BE-134</t>
  </si>
  <si>
    <t>Fermentis SafAle BE-256 (Abbaye)</t>
  </si>
  <si>
    <t>Fermentis SafAle S-33</t>
  </si>
  <si>
    <t>15-22°C</t>
  </si>
  <si>
    <t>Fermentis SafAle WB-06</t>
  </si>
  <si>
    <t>18-24°C</t>
  </si>
  <si>
    <t>Fermentis SafLager S-189</t>
  </si>
  <si>
    <t>Fermentis SafLager S-23</t>
  </si>
  <si>
    <t>Fermentis SafLager W-34/70</t>
  </si>
  <si>
    <t>12-15°C</t>
  </si>
  <si>
    <t>15-25°C</t>
  </si>
  <si>
    <t>20-23°C</t>
  </si>
  <si>
    <t>18-20°C</t>
  </si>
  <si>
    <t>20-22°C</t>
  </si>
  <si>
    <t>19-21°C</t>
  </si>
  <si>
    <t>18-21°C</t>
  </si>
  <si>
    <t>21-35°C</t>
  </si>
  <si>
    <t>13-20°C</t>
  </si>
  <si>
    <t>14-23°C</t>
  </si>
  <si>
    <t>16-22°C</t>
  </si>
  <si>
    <t>17-22°C</t>
  </si>
  <si>
    <t>13-24°C</t>
  </si>
  <si>
    <t>13-21°C</t>
  </si>
  <si>
    <t>18-26°C</t>
  </si>
  <si>
    <t>21-29°C</t>
  </si>
  <si>
    <t>20-30°C</t>
  </si>
  <si>
    <t>18-27°C</t>
  </si>
  <si>
    <t>10-15°C</t>
  </si>
  <si>
    <t>GOZDAWA Czech Pilsner 18</t>
  </si>
  <si>
    <t>12-14°C</t>
  </si>
  <si>
    <t>Mangrove Jack's M54 - California Lager</t>
  </si>
  <si>
    <t>Mangrove Jack's M76 - Bavarian Lager</t>
  </si>
  <si>
    <t>8-14°C</t>
  </si>
  <si>
    <t>Mangrove Jack's M84 - Bohemian Lager</t>
  </si>
  <si>
    <t>10-14°C</t>
  </si>
  <si>
    <t>10-12°C</t>
  </si>
  <si>
    <t>14-18°C</t>
  </si>
  <si>
    <t>11-14°C</t>
  </si>
  <si>
    <t>WLP833 German Bock Lager</t>
  </si>
  <si>
    <t>9-12°C</t>
  </si>
  <si>
    <t>10-13°C</t>
  </si>
  <si>
    <t>14-20°C</t>
  </si>
  <si>
    <t>9-14°C</t>
  </si>
  <si>
    <t>9-13°C</t>
  </si>
  <si>
    <t xml:space="preserve">   obergärig</t>
  </si>
  <si>
    <t>Weißbierbrauereihefe</t>
  </si>
  <si>
    <t>Brauereihefe untergärig</t>
  </si>
  <si>
    <t>Brauereihefe obergärig</t>
  </si>
  <si>
    <t>#geändert: Gärtemperatur den Hefesorten zugeordnet</t>
  </si>
  <si>
    <t>#neu: Alkoholtoleranz der Hefesorten zugefügt</t>
  </si>
  <si>
    <t>8,5-9°C</t>
  </si>
  <si>
    <t>Stand: 08.08.2018</t>
  </si>
  <si>
    <t>#ergänzt um: Info-Box "Konditionierung"</t>
  </si>
  <si>
    <t>eingebraut am:</t>
  </si>
  <si>
    <t>abgefüllt am:</t>
  </si>
  <si>
    <t>500 ml</t>
  </si>
  <si>
    <t>26.09.2018 - Änderungen zu Version 08.08.2018:</t>
  </si>
  <si>
    <t>banderole</t>
  </si>
  <si>
    <t>#neu</t>
  </si>
  <si>
    <t>Säure</t>
  </si>
  <si>
    <t>Malzsüße</t>
  </si>
  <si>
    <t>Abgang</t>
  </si>
  <si>
    <t>&lt; Bild vom Bier&gt;</t>
  </si>
  <si>
    <t>Zutaten</t>
  </si>
  <si>
    <t>Hefearoma</t>
  </si>
  <si>
    <t>Hopfenbittere</t>
  </si>
  <si>
    <t>Hopfenaroma</t>
  </si>
  <si>
    <t>Malzaroma</t>
  </si>
  <si>
    <t>Vollmundigkeit</t>
  </si>
  <si>
    <t>Adstringenz</t>
  </si>
  <si>
    <t>Verkostungsbogen</t>
  </si>
  <si>
    <t>nicht wahrnehmbar</t>
  </si>
  <si>
    <t>leichtes Hefearoma</t>
  </si>
  <si>
    <t>deutliches Hefearoma</t>
  </si>
  <si>
    <t>Hefe dominiert Aroma</t>
  </si>
  <si>
    <t>leicht wahrnehmbar</t>
  </si>
  <si>
    <t>deutlich, aber ausgewogen</t>
  </si>
  <si>
    <t>wärmend, vordergründig</t>
  </si>
  <si>
    <t>sanfte Grundbittere</t>
  </si>
  <si>
    <t>deutlich bitter, ausgewogen</t>
  </si>
  <si>
    <t>Bittere dominant</t>
  </si>
  <si>
    <t>leichte Hopfenblume</t>
  </si>
  <si>
    <t>Aroma deutlich, ausgewogen</t>
  </si>
  <si>
    <t>Hopfen dominiert Aroma</t>
  </si>
  <si>
    <t>leichte Restsüße</t>
  </si>
  <si>
    <t>Süße deutlich, ausgewogen</t>
  </si>
  <si>
    <t>Süße dominant</t>
  </si>
  <si>
    <t>leicht malzig</t>
  </si>
  <si>
    <t>Malz dominiert Aroma</t>
  </si>
  <si>
    <t>deutlich sauer, ausgewogen</t>
  </si>
  <si>
    <t>Säure dominant</t>
  </si>
  <si>
    <t>sehr schlank</t>
  </si>
  <si>
    <t>wenig Körper</t>
  </si>
  <si>
    <t>deutlicher Körper</t>
  </si>
  <si>
    <t>schwerer Körper</t>
  </si>
  <si>
    <t>an den Zungenrändern</t>
  </si>
  <si>
    <t>adstringierend</t>
  </si>
  <si>
    <t>ganze Zunge betroffen</t>
  </si>
  <si>
    <t>kein Abgang</t>
  </si>
  <si>
    <t>Aroma klingt kurz nach</t>
  </si>
  <si>
    <t>klingt deutlich nach</t>
  </si>
  <si>
    <t>Aroma bleibt lange erhalten</t>
  </si>
  <si>
    <t>Verkostungsrad</t>
  </si>
  <si>
    <t>leicht sauer</t>
  </si>
  <si>
    <t>Referenzbier</t>
  </si>
  <si>
    <t>Aromarad</t>
  </si>
  <si>
    <t>Banane</t>
  </si>
  <si>
    <t>Nelke</t>
  </si>
  <si>
    <t>Karamell</t>
  </si>
  <si>
    <t>Kaffee</t>
  </si>
  <si>
    <t>Schokolade</t>
  </si>
  <si>
    <t>Zitrusfrüchte</t>
  </si>
  <si>
    <t>Beerenfrüchte</t>
  </si>
  <si>
    <t>Honig</t>
  </si>
  <si>
    <t>Dörrobst</t>
  </si>
  <si>
    <t>8. Reiter: Verkostungsbogen</t>
  </si>
  <si>
    <t>Aus den Angaben zu dem Bier wird automatisch eine Banderole für die Bierflasche erstellt.</t>
  </si>
  <si>
    <t>Im Verkostungsbogen kann das selbstgebraute Bier beurteilt werden. Insbesondere hilfreich, wenn man</t>
  </si>
  <si>
    <t>nicht ganz zufrieden war und für den nächsten Sud Verbesserungen einb(r)auen will.</t>
  </si>
  <si>
    <t>Beispiel zum Anbringen der Banderole</t>
  </si>
  <si>
    <t>Hopfen-bittere</t>
  </si>
  <si>
    <t>Malz-aroma</t>
  </si>
  <si>
    <t>Vollmun-digkeit</t>
  </si>
  <si>
    <t>Adstrin-genz</t>
  </si>
  <si>
    <t>Hefe-aroma</t>
  </si>
  <si>
    <t>Hopfen-aroma</t>
  </si>
  <si>
    <t>Zitrus-früchte</t>
  </si>
  <si>
    <t>Beeren-früchte</t>
  </si>
  <si>
    <t>Dörr-obst</t>
  </si>
  <si>
    <t>Kara-mell</t>
  </si>
  <si>
    <t>Schoko-lade</t>
  </si>
  <si>
    <t>Verkostungstag:</t>
  </si>
  <si>
    <t>nach "Bier brauen" von Jan Brücklmeier</t>
  </si>
  <si>
    <t>verkostungsbogen</t>
  </si>
  <si>
    <t># geändert: Bewertung über Verkostungsrad und Aromarad</t>
  </si>
  <si>
    <t>Fazit</t>
  </si>
  <si>
    <t>Tropi-sche Früchte</t>
  </si>
  <si>
    <t>Tropische Früchte</t>
  </si>
  <si>
    <t>Digitalthermometer funktionstüchtig</t>
  </si>
  <si>
    <t>&lt;Hopfensorte wählen&gt;</t>
  </si>
  <si>
    <t xml:space="preserve">Admiral, </t>
  </si>
  <si>
    <t xml:space="preserve">Agnus, </t>
  </si>
  <si>
    <t xml:space="preserve">Ahtanium, </t>
  </si>
  <si>
    <t xml:space="preserve">Amarillo, </t>
  </si>
  <si>
    <t xml:space="preserve">Amethyst, </t>
  </si>
  <si>
    <t xml:space="preserve">Apollo, </t>
  </si>
  <si>
    <t xml:space="preserve">Aramis, </t>
  </si>
  <si>
    <t xml:space="preserve">Archer, </t>
  </si>
  <si>
    <t xml:space="preserve">Ariana, </t>
  </si>
  <si>
    <t xml:space="preserve">Barbe Rouge, </t>
  </si>
  <si>
    <t xml:space="preserve">Beata, </t>
  </si>
  <si>
    <t xml:space="preserve">Bobeck, </t>
  </si>
  <si>
    <t xml:space="preserve">Bramling Cross, </t>
  </si>
  <si>
    <t xml:space="preserve">Bravo, </t>
  </si>
  <si>
    <t xml:space="preserve">Brewers Gold, </t>
  </si>
  <si>
    <t xml:space="preserve">Bullion UK, </t>
  </si>
  <si>
    <t xml:space="preserve">Caliente, </t>
  </si>
  <si>
    <t xml:space="preserve">Callista, </t>
  </si>
  <si>
    <t xml:space="preserve">Canadian RedVine, </t>
  </si>
  <si>
    <t xml:space="preserve">Cascade, </t>
  </si>
  <si>
    <t xml:space="preserve">Cascade frisch, </t>
  </si>
  <si>
    <t xml:space="preserve">Cascade NZ, </t>
  </si>
  <si>
    <t xml:space="preserve">Cascade Slowenien, </t>
  </si>
  <si>
    <t xml:space="preserve">Cascade UK, </t>
  </si>
  <si>
    <t xml:space="preserve">Celeia, </t>
  </si>
  <si>
    <t xml:space="preserve">Centennial, </t>
  </si>
  <si>
    <t xml:space="preserve">Challenger, </t>
  </si>
  <si>
    <t xml:space="preserve">Chelan, </t>
  </si>
  <si>
    <t xml:space="preserve">Chinook UK, </t>
  </si>
  <si>
    <t xml:space="preserve">Citra, </t>
  </si>
  <si>
    <t xml:space="preserve">Columbus/Tomahawk/Zeus, CTZ, </t>
  </si>
  <si>
    <t xml:space="preserve">Crystal, </t>
  </si>
  <si>
    <t xml:space="preserve">Dana, </t>
  </si>
  <si>
    <t xml:space="preserve">Delta, </t>
  </si>
  <si>
    <t xml:space="preserve">East Kent Golding, </t>
  </si>
  <si>
    <t xml:space="preserve">Endeavour, </t>
  </si>
  <si>
    <t xml:space="preserve">Enigma, </t>
  </si>
  <si>
    <t xml:space="preserve">Epic, </t>
  </si>
  <si>
    <t xml:space="preserve">Eroica, </t>
  </si>
  <si>
    <t xml:space="preserve">Fuggles, </t>
  </si>
  <si>
    <t xml:space="preserve">Fusion, </t>
  </si>
  <si>
    <t xml:space="preserve">Galaxy, </t>
  </si>
  <si>
    <t xml:space="preserve">Galena, </t>
  </si>
  <si>
    <t xml:space="preserve">Glacier, </t>
  </si>
  <si>
    <t xml:space="preserve">Golding, </t>
  </si>
  <si>
    <t xml:space="preserve">Golding frisch, </t>
  </si>
  <si>
    <t xml:space="preserve">Golding USA, </t>
  </si>
  <si>
    <t xml:space="preserve">Green Bullet, </t>
  </si>
  <si>
    <t xml:space="preserve">Hallertau Blanc, </t>
  </si>
  <si>
    <t xml:space="preserve">Hallertauer Bitter, </t>
  </si>
  <si>
    <t xml:space="preserve">Hallertauer Bitter frisch, </t>
  </si>
  <si>
    <t xml:space="preserve">Hallertauer Comet, </t>
  </si>
  <si>
    <t xml:space="preserve">Hallertauer Magnum, </t>
  </si>
  <si>
    <t xml:space="preserve">Hallertauer Merkur, </t>
  </si>
  <si>
    <t xml:space="preserve">Hallertauer Mittelfrüher, </t>
  </si>
  <si>
    <t xml:space="preserve">Hallertauer Taurus, </t>
  </si>
  <si>
    <t xml:space="preserve">Hallertauer Tradition, </t>
  </si>
  <si>
    <t xml:space="preserve">Herkules, </t>
  </si>
  <si>
    <t xml:space="preserve">Hersbrucker Spät, </t>
  </si>
  <si>
    <t xml:space="preserve">Huell Melon, </t>
  </si>
  <si>
    <t xml:space="preserve">Hüller Bitter, </t>
  </si>
  <si>
    <t xml:space="preserve">Junga, </t>
  </si>
  <si>
    <t xml:space="preserve">Kazbek, </t>
  </si>
  <si>
    <t xml:space="preserve">Keyworths Mid-Season, </t>
  </si>
  <si>
    <t xml:space="preserve">Kirin II, </t>
  </si>
  <si>
    <t xml:space="preserve">Kohatu, </t>
  </si>
  <si>
    <t xml:space="preserve">Lemondrop, </t>
  </si>
  <si>
    <t xml:space="preserve">Liberty, </t>
  </si>
  <si>
    <t xml:space="preserve">Lubelski, </t>
  </si>
  <si>
    <t xml:space="preserve">Magnum Slowenien, </t>
  </si>
  <si>
    <t xml:space="preserve">Magnum US, </t>
  </si>
  <si>
    <t xml:space="preserve">Malling, </t>
  </si>
  <si>
    <t xml:space="preserve">Mandarina Bavaria, </t>
  </si>
  <si>
    <t xml:space="preserve">Marynka, </t>
  </si>
  <si>
    <t xml:space="preserve">Millenium, </t>
  </si>
  <si>
    <t xml:space="preserve">Mistral, </t>
  </si>
  <si>
    <t xml:space="preserve">Monroe, </t>
  </si>
  <si>
    <t xml:space="preserve">Mosaic, </t>
  </si>
  <si>
    <t xml:space="preserve">Motueka, </t>
  </si>
  <si>
    <t xml:space="preserve">Mount Hood, </t>
  </si>
  <si>
    <t xml:space="preserve">New Zealand Hallertauer Aroma, </t>
  </si>
  <si>
    <t xml:space="preserve">Newport, </t>
  </si>
  <si>
    <t xml:space="preserve">Northern Brewer, </t>
  </si>
  <si>
    <t xml:space="preserve">Nugget, </t>
  </si>
  <si>
    <t xml:space="preserve">Nugget USA, </t>
  </si>
  <si>
    <t xml:space="preserve">Olympic, </t>
  </si>
  <si>
    <t xml:space="preserve">Opal, </t>
  </si>
  <si>
    <t xml:space="preserve">Pacific Gem, </t>
  </si>
  <si>
    <t xml:space="preserve">Pacific Jade, </t>
  </si>
  <si>
    <t xml:space="preserve">Pacifica, </t>
  </si>
  <si>
    <t xml:space="preserve">Palisade, </t>
  </si>
  <si>
    <t xml:space="preserve">Perle, </t>
  </si>
  <si>
    <t xml:space="preserve">Polaris, </t>
  </si>
  <si>
    <t xml:space="preserve">Pride of Ringwood, </t>
  </si>
  <si>
    <t xml:space="preserve">Progress, </t>
  </si>
  <si>
    <t xml:space="preserve">Record, </t>
  </si>
  <si>
    <t xml:space="preserve">Relax, </t>
  </si>
  <si>
    <t xml:space="preserve">Riwaka, </t>
  </si>
  <si>
    <t xml:space="preserve">Saazer, </t>
  </si>
  <si>
    <t xml:space="preserve">Santiam, </t>
  </si>
  <si>
    <t xml:space="preserve">Saphir, </t>
  </si>
  <si>
    <t xml:space="preserve">Saphir frisch, </t>
  </si>
  <si>
    <t xml:space="preserve">Satus, </t>
  </si>
  <si>
    <t xml:space="preserve">Savinjski Golding, </t>
  </si>
  <si>
    <t xml:space="preserve">Sladek, </t>
  </si>
  <si>
    <t xml:space="preserve">Smaragd, </t>
  </si>
  <si>
    <t xml:space="preserve">Southern Cross, </t>
  </si>
  <si>
    <t xml:space="preserve">Sovereign, </t>
  </si>
  <si>
    <t xml:space="preserve">Spalter, </t>
  </si>
  <si>
    <t xml:space="preserve">Spalter Select, </t>
  </si>
  <si>
    <t xml:space="preserve">Sterling, </t>
  </si>
  <si>
    <t xml:space="preserve">Strisselspalt, </t>
  </si>
  <si>
    <t xml:space="preserve">Styrian Goldings, </t>
  </si>
  <si>
    <t xml:space="preserve">Styrian Goldings Slowenien, </t>
  </si>
  <si>
    <t xml:space="preserve">Summer, </t>
  </si>
  <si>
    <t xml:space="preserve">Summit, </t>
  </si>
  <si>
    <t xml:space="preserve">Sun, </t>
  </si>
  <si>
    <t xml:space="preserve">Super Alpha, </t>
  </si>
  <si>
    <t xml:space="preserve">Super Galena, </t>
  </si>
  <si>
    <t xml:space="preserve">Sybilla, </t>
  </si>
  <si>
    <t xml:space="preserve">Sylva, </t>
  </si>
  <si>
    <t xml:space="preserve">Target, </t>
  </si>
  <si>
    <t xml:space="preserve">Tettnanger, </t>
  </si>
  <si>
    <t xml:space="preserve">Tillicum, </t>
  </si>
  <si>
    <t xml:space="preserve">Topaz, </t>
  </si>
  <si>
    <t xml:space="preserve">Triple Pearl, </t>
  </si>
  <si>
    <t xml:space="preserve">Triskel, </t>
  </si>
  <si>
    <t xml:space="preserve">Ultra, </t>
  </si>
  <si>
    <t xml:space="preserve">Vanguard, </t>
  </si>
  <si>
    <t xml:space="preserve">Vic Secret, </t>
  </si>
  <si>
    <t xml:space="preserve">Vital, </t>
  </si>
  <si>
    <t xml:space="preserve">Wai-Iti, </t>
  </si>
  <si>
    <t xml:space="preserve">Wakatu, </t>
  </si>
  <si>
    <t xml:space="preserve">Warrior, </t>
  </si>
  <si>
    <t xml:space="preserve">Whitbread Golding Variety, WGV, </t>
  </si>
  <si>
    <t xml:space="preserve">Willamette, </t>
  </si>
  <si>
    <t xml:space="preserve">Wolf, </t>
  </si>
  <si>
    <t>#neu: Hopfensorten aus Drop-Down-Menü</t>
  </si>
  <si>
    <t>#neu: Hopfentyp wird automatisch vervollständigt</t>
  </si>
  <si>
    <t xml:space="preserve">Simcoe, </t>
  </si>
  <si>
    <t>Untappd
QR Code</t>
  </si>
  <si>
    <t>UNTAPPD</t>
  </si>
  <si>
    <t>Untappd-QR-Code generieren:</t>
  </si>
  <si>
    <t>1. Das Bier auf der Untappd Seite suchen und die letzten Zahlen in der URL markieren.</t>
  </si>
  <si>
    <r>
      <t>2. Die markierten Zahlen in folgende URL einkopieren:  https://untappd.com/qr/beer/</t>
    </r>
    <r>
      <rPr>
        <b/>
        <sz val="10"/>
        <color rgb="FFFF0000"/>
        <rFont val="Sylfaen"/>
        <family val="1"/>
      </rPr>
      <t>2904619</t>
    </r>
  </si>
  <si>
    <t xml:space="preserve">3. Auf einer QR-Code-Generator Internetseite einen QR-Code generieren. Z.B. https://www.qrstuff.com/ </t>
  </si>
  <si>
    <t>Darauf achten, dass keine "shortened URL" generiert wird.</t>
  </si>
  <si>
    <t>Der QR-Code sollte mindestens die Maße 2,5x2,5 cm haben.</t>
  </si>
  <si>
    <t>9. Reiter: Untappd</t>
  </si>
  <si>
    <t>Wenn Untappd genutzt wird, wird hier erklärt, wie man einen QR Code generiert.</t>
  </si>
  <si>
    <t>10. Reiter: Banderole</t>
  </si>
  <si>
    <t>11. Reiter: Zapfschild</t>
  </si>
  <si>
    <t>Aus den Angaben zu dem Bier wird automatisch eine Zapfschild bzw. Etikett für das Bier erstellt.</t>
  </si>
  <si>
    <t xml:space="preserve">Zutaten: </t>
  </si>
  <si>
    <t>eingebraut:</t>
  </si>
  <si>
    <t>Beispiel zum Anbringen der Zapfschildes</t>
  </si>
  <si>
    <t>&lt;text1&gt;</t>
  </si>
  <si>
    <t>&lt;text2&gt;</t>
  </si>
  <si>
    <t># bewertungsbogen umbenannt in verkostungsbogen</t>
  </si>
  <si>
    <t>untappd</t>
  </si>
  <si>
    <t>zapfschild</t>
  </si>
  <si>
    <t>Endverzuckerung 78°</t>
  </si>
  <si>
    <t>Endverzuckerung 76°</t>
  </si>
  <si>
    <t>Maltoserast 64°</t>
  </si>
  <si>
    <t>Maltoserast 62°</t>
  </si>
  <si>
    <t>Böhmisch Lager</t>
  </si>
  <si>
    <t>#bug: Gesperrte Felder freigegeben</t>
  </si>
  <si>
    <t>#neu: Rasten bei 64°C und 78°C eingefügt</t>
  </si>
  <si>
    <t>#neu: Hauptzollamt über Dropdown-Menü auswählbar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</si>
</sst>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64" formatCode="0.0"/>
    <numFmt numFmtId="165" formatCode="h:mm;@"/>
    <numFmt numFmtId="166" formatCode="0.0\ &quot;Liter&quot;"/>
    <numFmt numFmtId="167" formatCode="0.0\ &quot;°P&quot;"/>
    <numFmt numFmtId="168" formatCode="0.000\ &quot;g/ml&quot;"/>
    <numFmt numFmtId="169" formatCode="0.0\ &quot;%&quot;"/>
    <numFmt numFmtId="170" formatCode="0.00\ &quot;kg&quot;"/>
    <numFmt numFmtId="171" formatCode="h:mm"/>
    <numFmt numFmtId="172" formatCode="0.0%"/>
    <numFmt numFmtId="173" formatCode="#&quot;g&quot;"/>
    <numFmt numFmtId="174" formatCode="#&quot;min.&quot;"/>
    <numFmt numFmtId="175" formatCode="dd/mm/yy;@"/>
    <numFmt numFmtId="176" formatCode="#.#&quot;kW&quot;"/>
    <numFmt numFmtId="177" formatCode="#\ &quot;EBC&quot;"/>
    <numFmt numFmtId="178" formatCode="0\ &quot;Liter&quot;"/>
    <numFmt numFmtId="179" formatCode="[m]"/>
    <numFmt numFmtId="180" formatCode="[$-407]d/\ mmmm\ yyyy;@"/>
    <numFmt numFmtId="181" formatCode="0.0&quot; kg&quot;"/>
    <numFmt numFmtId="182" formatCode="0.0&quot; Ltr.&quot;"/>
    <numFmt numFmtId="183" formatCode="0.0&quot; °P&quot;"/>
    <numFmt numFmtId="184" formatCode="0.0&quot; %&quot;"/>
    <numFmt numFmtId="185" formatCode="0.0&quot; Vol.%&quot;"/>
    <numFmt numFmtId="186" formatCode="0.0\ &quot;bar&quot;"/>
    <numFmt numFmtId="187" formatCode="0.0&quot; °C&quot;"/>
    <numFmt numFmtId="188" formatCode="0.00\ &quot;g/l&quot;"/>
    <numFmt numFmtId="189" formatCode="0.0\ &quot;Ltr.&quot;"/>
    <numFmt numFmtId="190" formatCode="#\ &quot;IBU&quot;"/>
    <numFmt numFmtId="191" formatCode="0.0\ &quot;Vol.-%&quot;"/>
    <numFmt numFmtId="192" formatCode="0.0\ &quot;g/l&quot;"/>
    <numFmt numFmtId="193" formatCode="0.0&quot;%&quot;"/>
    <numFmt numFmtId="194" formatCode="00\ &quot;ml&quot;"/>
    <numFmt numFmtId="195" formatCode="0\ &quot;ml&quot;"/>
    <numFmt numFmtId="196" formatCode="0\ &quot;min.&quot;"/>
    <numFmt numFmtId="197" formatCode="dd/mm/"/>
    <numFmt numFmtId="198" formatCode="0\ &quot;g&quot;"/>
    <numFmt numFmtId="199" formatCode="0.0\°\C"/>
    <numFmt numFmtId="200" formatCode="&quot;Postfach&quot;\ 0"/>
    <numFmt numFmtId="201" formatCode="&quot;ca.&quot;\ 0.0\ &quot;% Alc.&quot;"/>
    <numFmt numFmtId="202" formatCode="0\ &quot;IBU&quot;"/>
    <numFmt numFmtId="203" formatCode="0\ &quot;EBC&quot;"/>
  </numFmts>
  <fonts count="86" x14ac:knownFonts="1">
    <font>
      <sz val="10"/>
      <name val="Arial"/>
    </font>
    <font>
      <sz val="11"/>
      <color theme="1"/>
      <name val="Calibri"/>
      <family val="2"/>
      <scheme val="minor"/>
    </font>
    <font>
      <sz val="11"/>
      <color theme="1"/>
      <name val="Calibri"/>
      <family val="2"/>
      <scheme val="minor"/>
    </font>
    <font>
      <sz val="10"/>
      <name val="Sylfaen"/>
      <family val="1"/>
    </font>
    <font>
      <b/>
      <sz val="14"/>
      <name val="Sylfaen"/>
      <family val="1"/>
    </font>
    <font>
      <b/>
      <sz val="22"/>
      <name val="Sylfaen"/>
      <family val="1"/>
    </font>
    <font>
      <b/>
      <sz val="10"/>
      <name val="Sylfaen"/>
      <family val="1"/>
    </font>
    <font>
      <b/>
      <sz val="12"/>
      <name val="Sylfaen"/>
      <family val="1"/>
    </font>
    <font>
      <sz val="8"/>
      <color indexed="81"/>
      <name val="Tahoma"/>
      <family val="2"/>
    </font>
    <font>
      <sz val="9"/>
      <name val="Sylfaen"/>
      <family val="1"/>
    </font>
    <font>
      <sz val="8"/>
      <name val="Arial"/>
      <family val="2"/>
    </font>
    <font>
      <b/>
      <sz val="9"/>
      <name val="Sylfaen"/>
      <family val="1"/>
    </font>
    <font>
      <sz val="7"/>
      <name val="Sylfaen"/>
      <family val="1"/>
    </font>
    <font>
      <i/>
      <sz val="8"/>
      <color indexed="81"/>
      <name val="Arial"/>
      <family val="2"/>
    </font>
    <font>
      <sz val="8"/>
      <name val="Arial Narrow"/>
      <family val="2"/>
    </font>
    <font>
      <sz val="8"/>
      <color indexed="22"/>
      <name val="Arial Narrow"/>
      <family val="2"/>
    </font>
    <font>
      <i/>
      <sz val="10"/>
      <name val="Sylfaen"/>
      <family val="1"/>
    </font>
    <font>
      <i/>
      <sz val="8"/>
      <name val="Sylfaen"/>
      <family val="1"/>
    </font>
    <font>
      <sz val="10"/>
      <name val="Arial"/>
      <family val="2"/>
    </font>
    <font>
      <sz val="8"/>
      <name val="Sylfaen"/>
      <family val="1"/>
    </font>
    <font>
      <i/>
      <sz val="8"/>
      <name val="Arial"/>
      <family val="2"/>
    </font>
    <font>
      <b/>
      <i/>
      <sz val="9"/>
      <name val="Sylfaen"/>
      <family val="1"/>
    </font>
    <font>
      <i/>
      <sz val="9"/>
      <name val="Sylfaen"/>
      <family val="1"/>
    </font>
    <font>
      <b/>
      <sz val="8"/>
      <color indexed="81"/>
      <name val="Tahoma"/>
      <family val="2"/>
    </font>
    <font>
      <sz val="8"/>
      <color indexed="81"/>
      <name val="Sylfaen"/>
      <family val="1"/>
    </font>
    <font>
      <sz val="14"/>
      <name val="Wingdings"/>
      <charset val="2"/>
    </font>
    <font>
      <sz val="11"/>
      <name val="Arial"/>
      <family val="2"/>
    </font>
    <font>
      <sz val="11"/>
      <name val="Sylfaen"/>
      <family val="1"/>
    </font>
    <font>
      <sz val="11"/>
      <name val="Wingdings"/>
      <charset val="2"/>
    </font>
    <font>
      <sz val="12"/>
      <name val="Arial"/>
      <family val="2"/>
    </font>
    <font>
      <b/>
      <sz val="12"/>
      <name val="Arial"/>
      <family val="2"/>
    </font>
    <font>
      <b/>
      <sz val="9"/>
      <color indexed="18"/>
      <name val="Sylfaen"/>
      <family val="1"/>
    </font>
    <font>
      <b/>
      <sz val="9"/>
      <color indexed="60"/>
      <name val="Sylfaen"/>
      <family val="1"/>
    </font>
    <font>
      <b/>
      <sz val="9"/>
      <color indexed="17"/>
      <name val="Sylfaen"/>
      <family val="1"/>
    </font>
    <font>
      <vertAlign val="subscript"/>
      <sz val="9"/>
      <name val="Sylfaen"/>
      <family val="1"/>
    </font>
    <font>
      <sz val="14"/>
      <name val="Sylfaen"/>
      <family val="1"/>
    </font>
    <font>
      <b/>
      <i/>
      <sz val="10"/>
      <name val="Sylfaen"/>
      <family val="1"/>
    </font>
    <font>
      <sz val="10"/>
      <name val="Wingdings 2"/>
      <family val="1"/>
      <charset val="2"/>
    </font>
    <font>
      <b/>
      <sz val="14"/>
      <name val="Wingdings"/>
      <charset val="2"/>
    </font>
    <font>
      <b/>
      <sz val="8"/>
      <name val="Sylfaen"/>
      <family val="1"/>
    </font>
    <font>
      <b/>
      <sz val="11"/>
      <name val="Sylfaen"/>
      <family val="1"/>
    </font>
    <font>
      <u/>
      <sz val="12"/>
      <color theme="10"/>
      <name val="Arial"/>
      <family val="2"/>
    </font>
    <font>
      <sz val="10"/>
      <color rgb="FFFF0000"/>
      <name val="Sylfaen"/>
      <family val="1"/>
    </font>
    <font>
      <b/>
      <sz val="9"/>
      <color rgb="FF000080"/>
      <name val="Sylfaen"/>
      <family val="1"/>
    </font>
    <font>
      <b/>
      <sz val="9"/>
      <color rgb="FF993300"/>
      <name val="Sylfaen"/>
      <family val="1"/>
    </font>
    <font>
      <b/>
      <sz val="9"/>
      <color rgb="FF008000"/>
      <name val="Sylfaen"/>
      <family val="1"/>
    </font>
    <font>
      <sz val="8"/>
      <color rgb="FFC0C0C0"/>
      <name val="Arial Narrow"/>
      <family val="2"/>
    </font>
    <font>
      <sz val="10"/>
      <color rgb="FFC0C0C0"/>
      <name val="Sylfaen"/>
      <family val="1"/>
    </font>
    <font>
      <u/>
      <sz val="10"/>
      <color theme="10"/>
      <name val="Arial"/>
      <family val="2"/>
    </font>
    <font>
      <b/>
      <u/>
      <sz val="10"/>
      <color theme="10"/>
      <name val="Arial"/>
      <family val="2"/>
    </font>
    <font>
      <b/>
      <u/>
      <sz val="14"/>
      <color theme="10"/>
      <name val="Wingdings"/>
      <charset val="2"/>
    </font>
    <font>
      <b/>
      <sz val="8"/>
      <color rgb="FFFF0000"/>
      <name val="Sylfaen"/>
      <family val="1"/>
    </font>
    <font>
      <sz val="9"/>
      <color indexed="81"/>
      <name val="Tahoma"/>
      <family val="2"/>
    </font>
    <font>
      <b/>
      <sz val="9"/>
      <color indexed="81"/>
      <name val="Tahoma"/>
      <family val="2"/>
    </font>
    <font>
      <b/>
      <sz val="11"/>
      <name val="Wingdings"/>
      <charset val="2"/>
    </font>
    <font>
      <sz val="8"/>
      <color rgb="FF000000"/>
      <name val="Tahoma"/>
      <family val="2"/>
    </font>
    <font>
      <sz val="10"/>
      <name val="Arial"/>
      <family val="2"/>
    </font>
    <font>
      <sz val="12"/>
      <name val="Wingdings 3"/>
      <family val="1"/>
      <charset val="2"/>
    </font>
    <font>
      <i/>
      <sz val="8"/>
      <name val="Arial Narrow"/>
      <family val="2"/>
    </font>
    <font>
      <b/>
      <sz val="10"/>
      <name val="Arial"/>
      <family val="2"/>
    </font>
    <font>
      <sz val="10"/>
      <name val="Wingdings 3"/>
      <family val="1"/>
      <charset val="2"/>
    </font>
    <font>
      <b/>
      <sz val="8"/>
      <name val="Arial Narrow"/>
      <family val="2"/>
    </font>
    <font>
      <u/>
      <sz val="8"/>
      <color theme="10"/>
      <name val="Arial Narrow"/>
      <family val="2"/>
    </font>
    <font>
      <sz val="8"/>
      <color theme="1"/>
      <name val="Arial Narrow"/>
      <family val="2"/>
    </font>
    <font>
      <b/>
      <sz val="11"/>
      <color theme="1"/>
      <name val="Calibri"/>
      <family val="2"/>
      <scheme val="minor"/>
    </font>
    <font>
      <sz val="10"/>
      <color theme="1"/>
      <name val="Arial"/>
      <family val="2"/>
    </font>
    <font>
      <sz val="11"/>
      <color theme="1"/>
      <name val="Arial"/>
      <family val="2"/>
    </font>
    <font>
      <sz val="8"/>
      <color theme="1"/>
      <name val="Arial"/>
      <family val="2"/>
    </font>
    <font>
      <sz val="9"/>
      <color theme="1"/>
      <name val="Arial"/>
      <family val="2"/>
    </font>
    <font>
      <b/>
      <sz val="14"/>
      <color theme="1"/>
      <name val="Arial"/>
      <family val="2"/>
    </font>
    <font>
      <b/>
      <sz val="10"/>
      <color theme="5"/>
      <name val="Sylfaen"/>
      <family val="1"/>
    </font>
    <font>
      <sz val="10"/>
      <color theme="0"/>
      <name val="Sylfaen"/>
      <family val="1"/>
    </font>
    <font>
      <sz val="10"/>
      <color theme="5"/>
      <name val="Sylfaen"/>
      <family val="1"/>
    </font>
    <font>
      <sz val="10"/>
      <color theme="6"/>
      <name val="Sylfaen"/>
      <family val="1"/>
    </font>
    <font>
      <i/>
      <sz val="7"/>
      <name val="Sylfaen"/>
      <family val="1"/>
    </font>
    <font>
      <sz val="10"/>
      <color rgb="FFFFFF00"/>
      <name val="Sylfaen"/>
      <family val="1"/>
    </font>
    <font>
      <b/>
      <sz val="10"/>
      <color rgb="FFFF0000"/>
      <name val="Sylfaen"/>
      <family val="1"/>
    </font>
    <font>
      <b/>
      <sz val="18"/>
      <color theme="1"/>
      <name val="Sylfaen"/>
      <family val="1"/>
    </font>
    <font>
      <b/>
      <sz val="8"/>
      <color theme="1"/>
      <name val="Arial"/>
      <family val="2"/>
    </font>
    <font>
      <sz val="9"/>
      <name val="Arial"/>
      <family val="2"/>
    </font>
    <font>
      <sz val="9"/>
      <color theme="1"/>
      <name val="Sylfaen"/>
      <family val="1"/>
    </font>
    <font>
      <sz val="9"/>
      <color theme="1"/>
      <name val="Calibri"/>
      <family val="2"/>
      <scheme val="minor"/>
    </font>
    <font>
      <sz val="8"/>
      <color theme="1"/>
      <name val="Sylfaen"/>
      <family val="1"/>
    </font>
    <font>
      <b/>
      <sz val="36"/>
      <color theme="4" tint="-0.499984740745262"/>
      <name val="Sylfaen"/>
      <family val="1"/>
    </font>
    <font>
      <sz val="12"/>
      <color theme="4" tint="-0.499984740745262"/>
      <name val="Sylfaen"/>
      <family val="1"/>
    </font>
    <font>
      <b/>
      <sz val="8"/>
      <color theme="4" tint="-0.499984740745262"/>
      <name val="Sylfaen"/>
      <family val="1"/>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CC00"/>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499984740745262"/>
        <bgColor indexed="64"/>
      </patternFill>
    </fill>
  </fills>
  <borders count="44">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1" fillId="0" borderId="0" applyNumberFormat="0" applyFill="0" applyBorder="0" applyAlignment="0" applyProtection="0">
      <alignment vertical="top"/>
      <protection locked="0"/>
    </xf>
    <xf numFmtId="0" fontId="18" fillId="0" borderId="0"/>
    <xf numFmtId="9" fontId="56" fillId="0" borderId="0" applyFont="0" applyFill="0" applyBorder="0" applyAlignment="0" applyProtection="0"/>
    <xf numFmtId="0" fontId="2" fillId="0" borderId="0"/>
    <xf numFmtId="0" fontId="1" fillId="0" borderId="0"/>
  </cellStyleXfs>
  <cellXfs count="1282">
    <xf numFmtId="0" fontId="0" fillId="0" borderId="0" xfId="0"/>
    <xf numFmtId="0" fontId="3" fillId="2" borderId="1" xfId="0" applyFont="1" applyFill="1" applyBorder="1" applyAlignment="1" applyProtection="1">
      <alignment vertical="center"/>
      <protection locked="0"/>
    </xf>
    <xf numFmtId="0" fontId="3" fillId="2" borderId="0" xfId="0" applyFont="1" applyFill="1" applyAlignment="1" applyProtection="1">
      <alignment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Alignment="1" applyProtection="1">
      <alignment horizontal="righ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9" fillId="2" borderId="5" xfId="0" applyFont="1" applyFill="1" applyBorder="1" applyAlignment="1" applyProtection="1">
      <alignment vertical="center"/>
      <protection hidden="1"/>
    </xf>
    <xf numFmtId="0" fontId="9" fillId="2" borderId="6"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9" fillId="3" borderId="0" xfId="0" applyFont="1" applyFill="1" applyBorder="1" applyAlignment="1" applyProtection="1">
      <alignment vertical="center"/>
      <protection hidden="1"/>
    </xf>
    <xf numFmtId="0" fontId="9" fillId="3" borderId="1" xfId="0" applyFont="1" applyFill="1" applyBorder="1" applyAlignment="1" applyProtection="1">
      <alignment vertical="center"/>
      <protection hidden="1"/>
    </xf>
    <xf numFmtId="0" fontId="9" fillId="3" borderId="0" xfId="0" applyFont="1" applyFill="1" applyBorder="1" applyAlignment="1" applyProtection="1">
      <alignment horizontal="right" vertical="center"/>
      <protection hidden="1"/>
    </xf>
    <xf numFmtId="0" fontId="11" fillId="3" borderId="0" xfId="0" applyFont="1" applyFill="1" applyBorder="1" applyAlignment="1" applyProtection="1">
      <alignment horizontal="right" vertical="center"/>
      <protection hidden="1"/>
    </xf>
    <xf numFmtId="0" fontId="9" fillId="2" borderId="0"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6" xfId="0" applyFont="1" applyFill="1" applyBorder="1" applyAlignment="1" applyProtection="1">
      <alignment vertical="center"/>
      <protection hidden="1"/>
    </xf>
    <xf numFmtId="0" fontId="3" fillId="2" borderId="7" xfId="0" applyFont="1" applyFill="1" applyBorder="1" applyAlignment="1" applyProtection="1">
      <alignment vertical="center"/>
      <protection hidden="1"/>
    </xf>
    <xf numFmtId="0" fontId="3" fillId="2" borderId="8" xfId="0" applyFont="1" applyFill="1" applyBorder="1" applyAlignment="1" applyProtection="1">
      <alignment vertical="center"/>
      <protection hidden="1"/>
    </xf>
    <xf numFmtId="0" fontId="3" fillId="2" borderId="8" xfId="0" applyFont="1" applyFill="1" applyBorder="1" applyAlignment="1" applyProtection="1">
      <alignment horizontal="right" vertical="center"/>
      <protection hidden="1"/>
    </xf>
    <xf numFmtId="0" fontId="3" fillId="2" borderId="9"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3" fillId="3" borderId="0" xfId="0" applyFont="1" applyFill="1" applyBorder="1" applyAlignment="1" applyProtection="1">
      <alignment horizontal="right" vertical="center"/>
      <protection hidden="1"/>
    </xf>
    <xf numFmtId="0" fontId="3" fillId="3" borderId="0" xfId="0" applyFont="1" applyFill="1" applyBorder="1" applyAlignment="1" applyProtection="1">
      <alignment vertical="center"/>
      <protection hidden="1"/>
    </xf>
    <xf numFmtId="0" fontId="3" fillId="6" borderId="0" xfId="0" applyFont="1" applyFill="1" applyBorder="1" applyAlignment="1" applyProtection="1">
      <alignment vertical="center"/>
      <protection hidden="1"/>
    </xf>
    <xf numFmtId="0" fontId="3" fillId="6" borderId="0" xfId="0" applyFont="1" applyFill="1" applyBorder="1" applyAlignment="1" applyProtection="1">
      <alignment horizontal="right" vertical="center"/>
      <protection hidden="1"/>
    </xf>
    <xf numFmtId="164" fontId="3" fillId="6" borderId="0" xfId="0" applyNumberFormat="1" applyFont="1" applyFill="1" applyBorder="1" applyAlignment="1" applyProtection="1">
      <alignment horizontal="right" vertical="center"/>
      <protection hidden="1"/>
    </xf>
    <xf numFmtId="0" fontId="3" fillId="2" borderId="10" xfId="0" applyFont="1" applyFill="1" applyBorder="1" applyAlignment="1" applyProtection="1">
      <alignment vertical="center"/>
      <protection hidden="1"/>
    </xf>
    <xf numFmtId="0" fontId="3" fillId="2" borderId="10" xfId="0" applyFont="1" applyFill="1" applyBorder="1" applyAlignment="1" applyProtection="1">
      <alignment horizontal="right" vertical="center"/>
      <protection hidden="1"/>
    </xf>
    <xf numFmtId="0" fontId="6" fillId="2" borderId="0" xfId="0" applyFont="1" applyFill="1" applyBorder="1" applyAlignment="1" applyProtection="1">
      <alignment horizontal="right" vertical="center"/>
      <protection hidden="1"/>
    </xf>
    <xf numFmtId="0" fontId="12" fillId="7" borderId="11" xfId="0" applyFont="1" applyFill="1" applyBorder="1" applyAlignment="1" applyProtection="1">
      <alignment vertical="center"/>
      <protection hidden="1"/>
    </xf>
    <xf numFmtId="0" fontId="16" fillId="2" borderId="0" xfId="0" applyFont="1" applyFill="1" applyBorder="1" applyAlignment="1" applyProtection="1">
      <alignment vertical="center"/>
      <protection hidden="1"/>
    </xf>
    <xf numFmtId="0" fontId="17" fillId="2" borderId="0" xfId="0" applyFont="1" applyFill="1" applyBorder="1" applyAlignment="1" applyProtection="1">
      <alignment vertical="top"/>
      <protection hidden="1"/>
    </xf>
    <xf numFmtId="0" fontId="3" fillId="6" borderId="6" xfId="0" applyFont="1" applyFill="1" applyBorder="1" applyAlignment="1" applyProtection="1">
      <alignment vertical="center"/>
      <protection hidden="1"/>
    </xf>
    <xf numFmtId="0" fontId="3" fillId="2" borderId="0" xfId="0" applyFont="1" applyFill="1" applyBorder="1" applyAlignment="1" applyProtection="1">
      <alignment horizontal="left" vertical="center"/>
      <protection hidden="1"/>
    </xf>
    <xf numFmtId="0" fontId="9" fillId="2" borderId="0" xfId="0" applyFont="1" applyFill="1" applyBorder="1" applyAlignment="1" applyProtection="1">
      <protection hidden="1"/>
    </xf>
    <xf numFmtId="0" fontId="17" fillId="6" borderId="0" xfId="0" applyFont="1" applyFill="1" applyBorder="1" applyAlignment="1" applyProtection="1">
      <alignment vertical="top" wrapText="1"/>
      <protection hidden="1"/>
    </xf>
    <xf numFmtId="0" fontId="3" fillId="8" borderId="0" xfId="0" applyFont="1" applyFill="1" applyBorder="1" applyAlignment="1" applyProtection="1">
      <alignment vertical="center"/>
      <protection hidden="1"/>
    </xf>
    <xf numFmtId="0" fontId="9" fillId="8" borderId="0" xfId="0" applyFont="1" applyFill="1" applyBorder="1" applyAlignment="1" applyProtection="1">
      <alignment vertical="center"/>
      <protection hidden="1"/>
    </xf>
    <xf numFmtId="0" fontId="9" fillId="8" borderId="0" xfId="0" applyFont="1" applyFill="1" applyBorder="1" applyAlignment="1" applyProtection="1">
      <alignment horizontal="right" vertical="center"/>
      <protection hidden="1"/>
    </xf>
    <xf numFmtId="0" fontId="11" fillId="8" borderId="0" xfId="0" applyFont="1" applyFill="1" applyBorder="1" applyAlignment="1" applyProtection="1">
      <alignment vertical="center"/>
      <protection hidden="1"/>
    </xf>
    <xf numFmtId="164" fontId="6" fillId="6" borderId="0" xfId="0" applyNumberFormat="1" applyFont="1" applyFill="1" applyBorder="1" applyAlignment="1" applyProtection="1">
      <alignment horizontal="left" vertical="center"/>
      <protection hidden="1"/>
    </xf>
    <xf numFmtId="0" fontId="10" fillId="0" borderId="0" xfId="0" applyFont="1"/>
    <xf numFmtId="0" fontId="9" fillId="6" borderId="0" xfId="0" applyFont="1" applyFill="1" applyBorder="1" applyAlignment="1" applyProtection="1">
      <alignment vertical="center"/>
      <protection hidden="1"/>
    </xf>
    <xf numFmtId="1" fontId="6" fillId="6" borderId="0" xfId="0" applyNumberFormat="1" applyFont="1" applyFill="1" applyBorder="1" applyAlignment="1" applyProtection="1">
      <alignment horizontal="right" vertical="center"/>
      <protection hidden="1"/>
    </xf>
    <xf numFmtId="164" fontId="6" fillId="6" borderId="0" xfId="0" applyNumberFormat="1" applyFont="1" applyFill="1" applyBorder="1" applyAlignment="1" applyProtection="1">
      <alignment horizontal="right" vertical="center"/>
      <protection hidden="1"/>
    </xf>
    <xf numFmtId="165" fontId="6" fillId="6" borderId="0" xfId="0" applyNumberFormat="1" applyFont="1" applyFill="1" applyBorder="1" applyAlignment="1" applyProtection="1">
      <alignment horizontal="right" vertical="center"/>
      <protection hidden="1"/>
    </xf>
    <xf numFmtId="0" fontId="9" fillId="8" borderId="12" xfId="0" applyFont="1" applyFill="1" applyBorder="1" applyAlignment="1" applyProtection="1">
      <alignment vertical="center"/>
      <protection hidden="1"/>
    </xf>
    <xf numFmtId="0" fontId="9" fillId="8" borderId="15" xfId="0" applyFont="1" applyFill="1" applyBorder="1" applyAlignment="1" applyProtection="1">
      <alignment vertical="center"/>
      <protection hidden="1"/>
    </xf>
    <xf numFmtId="0" fontId="9" fillId="3" borderId="10" xfId="0" applyFont="1" applyFill="1" applyBorder="1" applyAlignment="1" applyProtection="1">
      <alignment vertical="center"/>
      <protection hidden="1"/>
    </xf>
    <xf numFmtId="0" fontId="9" fillId="3" borderId="16"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11" fillId="3" borderId="1" xfId="0" applyFont="1" applyFill="1" applyBorder="1" applyAlignment="1" applyProtection="1">
      <alignment horizontal="right" vertical="center"/>
      <protection hidden="1"/>
    </xf>
    <xf numFmtId="0" fontId="9" fillId="8" borderId="10" xfId="0" applyFont="1" applyFill="1" applyBorder="1" applyAlignment="1" applyProtection="1">
      <alignment vertical="center"/>
      <protection hidden="1"/>
    </xf>
    <xf numFmtId="0" fontId="3" fillId="2" borderId="1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7"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5"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164" fontId="6" fillId="6" borderId="0" xfId="0" applyNumberFormat="1" applyFont="1" applyFill="1" applyBorder="1" applyAlignment="1" applyProtection="1">
      <alignment vertical="center"/>
      <protection hidden="1"/>
    </xf>
    <xf numFmtId="0" fontId="7" fillId="2" borderId="13" xfId="0" applyFont="1" applyFill="1" applyBorder="1" applyAlignment="1" applyProtection="1">
      <alignment vertical="center"/>
      <protection hidden="1"/>
    </xf>
    <xf numFmtId="0" fontId="17" fillId="6" borderId="1" xfId="0" applyFont="1" applyFill="1" applyBorder="1" applyAlignment="1" applyProtection="1">
      <alignment vertical="top" wrapText="1"/>
      <protection hidden="1"/>
    </xf>
    <xf numFmtId="0" fontId="9" fillId="2" borderId="1" xfId="0" applyFont="1" applyFill="1" applyBorder="1" applyAlignment="1" applyProtection="1">
      <protection hidden="1"/>
    </xf>
    <xf numFmtId="0" fontId="3" fillId="6" borderId="1" xfId="0" applyFont="1" applyFill="1" applyBorder="1" applyAlignment="1" applyProtection="1">
      <alignment horizontal="left" vertical="center"/>
      <protection hidden="1"/>
    </xf>
    <xf numFmtId="0" fontId="3" fillId="2" borderId="4" xfId="0" applyFont="1" applyFill="1" applyBorder="1" applyAlignment="1" applyProtection="1">
      <alignment horizontal="right" vertical="center"/>
      <protection hidden="1"/>
    </xf>
    <xf numFmtId="0" fontId="3" fillId="2" borderId="18" xfId="0" applyFont="1" applyFill="1" applyBorder="1" applyAlignment="1" applyProtection="1">
      <alignment vertical="center"/>
      <protection hidden="1"/>
    </xf>
    <xf numFmtId="0" fontId="3" fillId="3" borderId="13" xfId="0" applyFont="1" applyFill="1" applyBorder="1" applyAlignment="1" applyProtection="1">
      <alignment vertical="center"/>
      <protection hidden="1"/>
    </xf>
    <xf numFmtId="0" fontId="3" fillId="3" borderId="14" xfId="0" applyFont="1" applyFill="1" applyBorder="1" applyAlignment="1" applyProtection="1">
      <alignment vertical="center"/>
      <protection hidden="1"/>
    </xf>
    <xf numFmtId="0" fontId="3" fillId="3" borderId="1" xfId="0" applyFont="1" applyFill="1" applyBorder="1" applyAlignment="1" applyProtection="1">
      <alignment vertical="center"/>
      <protection hidden="1"/>
    </xf>
    <xf numFmtId="0" fontId="3" fillId="8" borderId="12" xfId="0" applyFont="1" applyFill="1" applyBorder="1" applyAlignment="1" applyProtection="1">
      <alignment vertical="center"/>
      <protection hidden="1"/>
    </xf>
    <xf numFmtId="0" fontId="3" fillId="8" borderId="13" xfId="0" applyFont="1" applyFill="1" applyBorder="1" applyAlignment="1" applyProtection="1">
      <alignment vertical="center"/>
      <protection hidden="1"/>
    </xf>
    <xf numFmtId="0" fontId="3" fillId="8" borderId="14" xfId="0" applyFont="1" applyFill="1" applyBorder="1" applyAlignment="1" applyProtection="1">
      <alignment vertical="center"/>
      <protection hidden="1"/>
    </xf>
    <xf numFmtId="0" fontId="3" fillId="8" borderId="17" xfId="0" applyFont="1" applyFill="1" applyBorder="1" applyAlignment="1" applyProtection="1">
      <alignment vertical="center"/>
      <protection hidden="1"/>
    </xf>
    <xf numFmtId="0" fontId="3" fillId="8" borderId="1"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10" xfId="0" applyFont="1" applyFill="1" applyBorder="1" applyAlignment="1" applyProtection="1">
      <alignment vertical="center"/>
      <protection hidden="1"/>
    </xf>
    <xf numFmtId="0" fontId="3" fillId="8" borderId="16" xfId="0" applyFont="1" applyFill="1" applyBorder="1" applyAlignment="1" applyProtection="1">
      <alignment vertical="center"/>
      <protection hidden="1"/>
    </xf>
    <xf numFmtId="164" fontId="6" fillId="2" borderId="13" xfId="0" applyNumberFormat="1" applyFont="1" applyFill="1" applyBorder="1" applyAlignment="1" applyProtection="1">
      <alignment vertical="center"/>
      <protection hidden="1"/>
    </xf>
    <xf numFmtId="0" fontId="9" fillId="6" borderId="5"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10" fillId="2" borderId="0" xfId="0" applyFont="1" applyFill="1" applyBorder="1" applyAlignment="1" applyProtection="1">
      <alignment vertical="center"/>
      <protection hidden="1"/>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0" xfId="2" applyFont="1" applyFill="1" applyAlignment="1" applyProtection="1">
      <alignment vertical="center"/>
      <protection hidden="1"/>
    </xf>
    <xf numFmtId="0" fontId="3" fillId="2" borderId="3" xfId="2" applyFont="1" applyFill="1" applyBorder="1" applyAlignment="1" applyProtection="1">
      <alignment vertical="center"/>
      <protection hidden="1"/>
    </xf>
    <xf numFmtId="0" fontId="3" fillId="2" borderId="4" xfId="2" applyFont="1" applyFill="1" applyBorder="1" applyAlignment="1" applyProtection="1">
      <alignment horizontal="right" vertical="center"/>
      <protection hidden="1"/>
    </xf>
    <xf numFmtId="0" fontId="3" fillId="2" borderId="5" xfId="2" applyFont="1" applyFill="1" applyBorder="1" applyAlignment="1" applyProtection="1">
      <alignment vertical="center"/>
      <protection locked="0" hidden="1"/>
    </xf>
    <xf numFmtId="0" fontId="3" fillId="2" borderId="0" xfId="2" applyFont="1" applyFill="1" applyBorder="1" applyAlignment="1" applyProtection="1">
      <alignment vertical="center"/>
      <protection locked="0" hidden="1"/>
    </xf>
    <xf numFmtId="0" fontId="6" fillId="2" borderId="0" xfId="2" quotePrefix="1" applyFont="1" applyFill="1" applyBorder="1" applyAlignment="1" applyProtection="1">
      <alignment vertical="center"/>
      <protection locked="0" hidden="1"/>
    </xf>
    <xf numFmtId="0" fontId="3" fillId="2" borderId="0" xfId="2" applyFont="1" applyFill="1" applyBorder="1" applyAlignment="1" applyProtection="1">
      <alignment vertical="center"/>
      <protection hidden="1"/>
    </xf>
    <xf numFmtId="0" fontId="3" fillId="2" borderId="0" xfId="2" applyFont="1" applyFill="1" applyBorder="1" applyAlignment="1" applyProtection="1">
      <alignment horizontal="right" vertical="center"/>
      <protection hidden="1"/>
    </xf>
    <xf numFmtId="0" fontId="3" fillId="2" borderId="8" xfId="2" applyFont="1" applyFill="1" applyBorder="1" applyAlignment="1" applyProtection="1">
      <alignment vertical="center"/>
      <protection hidden="1"/>
    </xf>
    <xf numFmtId="0" fontId="3" fillId="2" borderId="8" xfId="2" applyFont="1" applyFill="1" applyBorder="1" applyAlignment="1" applyProtection="1">
      <alignment horizontal="right" vertical="center"/>
      <protection hidden="1"/>
    </xf>
    <xf numFmtId="0" fontId="3" fillId="2" borderId="18" xfId="2" applyFont="1" applyFill="1" applyBorder="1" applyAlignment="1" applyProtection="1">
      <alignment vertical="center"/>
      <protection hidden="1"/>
    </xf>
    <xf numFmtId="0" fontId="3" fillId="2" borderId="5" xfId="2" applyFont="1" applyFill="1" applyBorder="1" applyAlignment="1" applyProtection="1">
      <alignment vertical="center"/>
      <protection hidden="1"/>
    </xf>
    <xf numFmtId="0" fontId="3" fillId="0" borderId="0" xfId="2" applyFont="1" applyFill="1" applyBorder="1" applyAlignment="1" applyProtection="1">
      <alignment vertical="center"/>
      <protection hidden="1"/>
    </xf>
    <xf numFmtId="0" fontId="3" fillId="2" borderId="6" xfId="2" applyFont="1" applyFill="1" applyBorder="1" applyAlignment="1" applyProtection="1">
      <alignment vertical="center"/>
      <protection hidden="1"/>
    </xf>
    <xf numFmtId="0" fontId="7" fillId="2" borderId="12" xfId="2" applyFont="1" applyFill="1" applyBorder="1" applyAlignment="1" applyProtection="1">
      <alignment vertical="center"/>
      <protection hidden="1"/>
    </xf>
    <xf numFmtId="0" fontId="3" fillId="0" borderId="13" xfId="2" applyFont="1" applyFill="1" applyBorder="1" applyAlignment="1" applyProtection="1">
      <alignment horizontal="right" vertical="center"/>
      <protection hidden="1"/>
    </xf>
    <xf numFmtId="175" fontId="3" fillId="0" borderId="13" xfId="2" applyNumberFormat="1" applyFont="1" applyFill="1" applyBorder="1" applyAlignment="1" applyProtection="1">
      <alignment vertical="center"/>
      <protection hidden="1"/>
    </xf>
    <xf numFmtId="0" fontId="3" fillId="0" borderId="13" xfId="2" applyFont="1" applyFill="1" applyBorder="1" applyAlignment="1" applyProtection="1">
      <alignment vertical="center"/>
      <protection hidden="1"/>
    </xf>
    <xf numFmtId="49" fontId="3" fillId="0" borderId="13" xfId="2" applyNumberFormat="1" applyFont="1" applyFill="1" applyBorder="1" applyAlignment="1" applyProtection="1">
      <alignment vertical="center"/>
      <protection hidden="1"/>
    </xf>
    <xf numFmtId="0" fontId="6" fillId="0" borderId="13" xfId="2" applyFont="1" applyFill="1" applyBorder="1" applyAlignment="1" applyProtection="1">
      <alignment vertical="center"/>
      <protection hidden="1"/>
    </xf>
    <xf numFmtId="0" fontId="18" fillId="0" borderId="13" xfId="2" applyBorder="1" applyProtection="1">
      <protection hidden="1"/>
    </xf>
    <xf numFmtId="0" fontId="3" fillId="0" borderId="14" xfId="2" applyFont="1" applyFill="1" applyBorder="1" applyAlignment="1" applyProtection="1">
      <alignment vertical="center"/>
      <protection hidden="1"/>
    </xf>
    <xf numFmtId="0" fontId="9" fillId="2" borderId="5" xfId="2" applyFont="1" applyFill="1" applyBorder="1" applyAlignment="1" applyProtection="1">
      <alignment vertical="center"/>
      <protection hidden="1"/>
    </xf>
    <xf numFmtId="0" fontId="9" fillId="0" borderId="0" xfId="2" applyFont="1" applyFill="1" applyBorder="1" applyAlignment="1" applyProtection="1">
      <alignment vertical="center"/>
      <protection hidden="1"/>
    </xf>
    <xf numFmtId="0" fontId="9" fillId="0" borderId="17" xfId="2" applyFont="1" applyFill="1" applyBorder="1" applyAlignment="1" applyProtection="1">
      <alignment vertical="center"/>
      <protection hidden="1"/>
    </xf>
    <xf numFmtId="0" fontId="9" fillId="0" borderId="0" xfId="2" applyFont="1" applyFill="1" applyBorder="1" applyAlignment="1" applyProtection="1">
      <alignment horizontal="right" vertical="center"/>
      <protection hidden="1"/>
    </xf>
    <xf numFmtId="0" fontId="9" fillId="0" borderId="1" xfId="2" applyFont="1" applyFill="1" applyBorder="1" applyAlignment="1" applyProtection="1">
      <alignment vertical="center"/>
      <protection hidden="1"/>
    </xf>
    <xf numFmtId="0" fontId="9" fillId="2" borderId="6" xfId="2" applyFont="1" applyFill="1" applyBorder="1" applyAlignment="1" applyProtection="1">
      <alignment vertical="center"/>
      <protection hidden="1"/>
    </xf>
    <xf numFmtId="0" fontId="9" fillId="2" borderId="0" xfId="2" applyFont="1" applyFill="1" applyAlignment="1" applyProtection="1">
      <alignment vertical="center"/>
      <protection hidden="1"/>
    </xf>
    <xf numFmtId="0" fontId="12" fillId="0" borderId="0" xfId="2" applyFont="1" applyFill="1" applyBorder="1" applyAlignment="1" applyProtection="1">
      <alignment vertical="center"/>
      <protection hidden="1"/>
    </xf>
    <xf numFmtId="0" fontId="3" fillId="0" borderId="17" xfId="2" applyFont="1" applyFill="1" applyBorder="1" applyAlignment="1" applyProtection="1">
      <alignment horizontal="left" vertical="center"/>
      <protection hidden="1"/>
    </xf>
    <xf numFmtId="0" fontId="25" fillId="0" borderId="11" xfId="2" applyFont="1" applyFill="1" applyBorder="1" applyAlignment="1" applyProtection="1">
      <alignment horizontal="center" vertical="center"/>
      <protection hidden="1"/>
    </xf>
    <xf numFmtId="0" fontId="9" fillId="0" borderId="10" xfId="2" applyFont="1" applyFill="1" applyBorder="1" applyAlignment="1" applyProtection="1">
      <protection hidden="1"/>
    </xf>
    <xf numFmtId="0" fontId="3" fillId="0" borderId="10" xfId="2" applyFont="1" applyFill="1" applyBorder="1" applyAlignment="1" applyProtection="1">
      <alignment vertical="center"/>
      <protection hidden="1"/>
    </xf>
    <xf numFmtId="0" fontId="9" fillId="0" borderId="0" xfId="2" applyFont="1" applyFill="1" applyBorder="1" applyAlignment="1" applyProtection="1">
      <alignment horizontal="left"/>
      <protection hidden="1"/>
    </xf>
    <xf numFmtId="0" fontId="9" fillId="0" borderId="0" xfId="2" applyFont="1" applyFill="1" applyBorder="1" applyAlignment="1" applyProtection="1">
      <protection hidden="1"/>
    </xf>
    <xf numFmtId="0" fontId="9" fillId="0" borderId="0" xfId="2" applyFont="1" applyFill="1" applyBorder="1" applyAlignment="1" applyProtection="1">
      <alignment horizontal="right"/>
      <protection hidden="1"/>
    </xf>
    <xf numFmtId="0" fontId="3" fillId="0" borderId="0" xfId="2" applyFont="1" applyFill="1" applyBorder="1" applyAlignment="1" applyProtection="1">
      <alignment horizontal="left" vertical="center"/>
      <protection hidden="1"/>
    </xf>
    <xf numFmtId="0" fontId="3" fillId="0" borderId="0" xfId="2" applyFont="1" applyFill="1" applyBorder="1" applyAlignment="1" applyProtection="1">
      <alignment horizontal="right" vertical="center"/>
      <protection hidden="1"/>
    </xf>
    <xf numFmtId="0" fontId="3" fillId="0" borderId="1" xfId="2" applyFont="1" applyFill="1" applyBorder="1" applyAlignment="1" applyProtection="1">
      <alignment vertical="center"/>
      <protection hidden="1"/>
    </xf>
    <xf numFmtId="0" fontId="25" fillId="0" borderId="0" xfId="2" applyFont="1" applyFill="1" applyBorder="1" applyAlignment="1" applyProtection="1">
      <alignment horizontal="center" vertical="center"/>
      <protection hidden="1"/>
    </xf>
    <xf numFmtId="176" fontId="3" fillId="0" borderId="0" xfId="2" applyNumberFormat="1" applyFont="1" applyFill="1" applyBorder="1" applyAlignment="1" applyProtection="1">
      <alignment vertical="center"/>
      <protection hidden="1"/>
    </xf>
    <xf numFmtId="0" fontId="3" fillId="0" borderId="21" xfId="2" applyFont="1" applyFill="1" applyBorder="1" applyAlignment="1" applyProtection="1">
      <alignment horizontal="left" vertical="center"/>
      <protection hidden="1"/>
    </xf>
    <xf numFmtId="0" fontId="3" fillId="0" borderId="15" xfId="2" applyFont="1" applyFill="1" applyBorder="1" applyAlignment="1" applyProtection="1">
      <alignment vertical="center"/>
      <protection hidden="1"/>
    </xf>
    <xf numFmtId="0" fontId="3" fillId="0" borderId="10" xfId="2" applyFont="1" applyFill="1" applyBorder="1" applyAlignment="1" applyProtection="1">
      <alignment horizontal="right" vertical="center"/>
      <protection hidden="1"/>
    </xf>
    <xf numFmtId="0" fontId="3" fillId="0" borderId="16" xfId="2" applyFont="1" applyFill="1" applyBorder="1" applyAlignment="1" applyProtection="1">
      <alignment vertical="center"/>
      <protection hidden="1"/>
    </xf>
    <xf numFmtId="167" fontId="3" fillId="0" borderId="13" xfId="2" applyNumberFormat="1" applyFont="1" applyFill="1" applyBorder="1" applyAlignment="1" applyProtection="1">
      <alignment vertical="center"/>
      <protection hidden="1"/>
    </xf>
    <xf numFmtId="0" fontId="6" fillId="0" borderId="13" xfId="2" applyFont="1" applyFill="1" applyBorder="1" applyAlignment="1" applyProtection="1">
      <alignment horizontal="right" vertical="center"/>
      <protection hidden="1"/>
    </xf>
    <xf numFmtId="178" fontId="3" fillId="0" borderId="13" xfId="2" applyNumberFormat="1" applyFont="1" applyFill="1" applyBorder="1" applyAlignment="1" applyProtection="1">
      <alignment vertical="center"/>
      <protection hidden="1"/>
    </xf>
    <xf numFmtId="0" fontId="3" fillId="0" borderId="17" xfId="2" applyFont="1" applyFill="1" applyBorder="1" applyAlignment="1" applyProtection="1">
      <alignment vertical="center"/>
      <protection hidden="1"/>
    </xf>
    <xf numFmtId="178" fontId="9" fillId="0" borderId="0" xfId="2" applyNumberFormat="1" applyFont="1" applyFill="1" applyBorder="1" applyAlignment="1" applyProtection="1">
      <alignment vertical="center"/>
      <protection hidden="1"/>
    </xf>
    <xf numFmtId="172" fontId="42" fillId="0" borderId="0" xfId="2" applyNumberFormat="1" applyFont="1" applyFill="1" applyBorder="1" applyAlignment="1" applyProtection="1">
      <alignment vertical="center"/>
      <protection hidden="1"/>
    </xf>
    <xf numFmtId="0" fontId="9" fillId="6" borderId="5" xfId="2" applyFont="1" applyFill="1" applyBorder="1" applyAlignment="1" applyProtection="1">
      <alignment vertical="center"/>
      <protection hidden="1"/>
    </xf>
    <xf numFmtId="0" fontId="6" fillId="0" borderId="1" xfId="2" applyFont="1" applyFill="1" applyBorder="1" applyAlignment="1" applyProtection="1">
      <alignment vertical="center"/>
      <protection hidden="1"/>
    </xf>
    <xf numFmtId="0" fontId="6" fillId="6" borderId="6" xfId="2" applyFont="1" applyFill="1" applyBorder="1" applyAlignment="1" applyProtection="1">
      <alignment vertical="center"/>
      <protection hidden="1"/>
    </xf>
    <xf numFmtId="0" fontId="18" fillId="2" borderId="0" xfId="2" applyFill="1" applyBorder="1" applyProtection="1">
      <protection hidden="1"/>
    </xf>
    <xf numFmtId="170" fontId="3" fillId="0" borderId="0" xfId="2" applyNumberFormat="1" applyFont="1" applyFill="1" applyBorder="1" applyAlignment="1" applyProtection="1">
      <alignment horizontal="left" vertical="center"/>
      <protection hidden="1"/>
    </xf>
    <xf numFmtId="49" fontId="3" fillId="0" borderId="1" xfId="2" applyNumberFormat="1" applyFont="1" applyFill="1" applyBorder="1" applyAlignment="1" applyProtection="1">
      <alignment vertical="center"/>
      <protection hidden="1"/>
    </xf>
    <xf numFmtId="49" fontId="3" fillId="6" borderId="6" xfId="2" applyNumberFormat="1" applyFont="1" applyFill="1" applyBorder="1" applyAlignment="1" applyProtection="1">
      <alignment vertical="center"/>
      <protection hidden="1"/>
    </xf>
    <xf numFmtId="0" fontId="3" fillId="6" borderId="6" xfId="2" applyFont="1" applyFill="1" applyBorder="1" applyAlignment="1" applyProtection="1">
      <alignment vertical="center"/>
      <protection hidden="1"/>
    </xf>
    <xf numFmtId="0" fontId="9" fillId="0" borderId="13" xfId="2" applyFont="1" applyFill="1" applyBorder="1" applyAlignment="1" applyProtection="1">
      <protection hidden="1"/>
    </xf>
    <xf numFmtId="0" fontId="6" fillId="0" borderId="1" xfId="2" applyFont="1" applyFill="1" applyBorder="1" applyAlignment="1" applyProtection="1">
      <alignment horizontal="left" vertical="center"/>
      <protection hidden="1"/>
    </xf>
    <xf numFmtId="170" fontId="3" fillId="0" borderId="0" xfId="2" applyNumberFormat="1" applyFont="1" applyFill="1" applyBorder="1" applyAlignment="1" applyProtection="1">
      <alignment vertical="center"/>
      <protection hidden="1"/>
    </xf>
    <xf numFmtId="0" fontId="16" fillId="0" borderId="0" xfId="2" applyFont="1" applyFill="1" applyBorder="1" applyAlignment="1" applyProtection="1">
      <alignment vertical="top" wrapText="1"/>
      <protection hidden="1"/>
    </xf>
    <xf numFmtId="165" fontId="3" fillId="0" borderId="0" xfId="2" applyNumberFormat="1" applyFont="1" applyFill="1" applyBorder="1" applyAlignment="1" applyProtection="1">
      <alignment vertical="center"/>
      <protection hidden="1"/>
    </xf>
    <xf numFmtId="164" fontId="3" fillId="0" borderId="0" xfId="2" applyNumberFormat="1" applyFont="1" applyFill="1" applyBorder="1" applyAlignment="1" applyProtection="1">
      <alignment vertical="center"/>
      <protection hidden="1"/>
    </xf>
    <xf numFmtId="0" fontId="16" fillId="0" borderId="13" xfId="2" applyFont="1" applyFill="1" applyBorder="1" applyAlignment="1" applyProtection="1">
      <alignment vertical="center"/>
      <protection hidden="1"/>
    </xf>
    <xf numFmtId="20" fontId="3" fillId="0" borderId="13" xfId="2" applyNumberFormat="1" applyFont="1" applyFill="1" applyBorder="1" applyAlignment="1" applyProtection="1">
      <alignment vertical="center"/>
      <protection hidden="1"/>
    </xf>
    <xf numFmtId="0" fontId="3" fillId="0" borderId="13" xfId="2" applyFont="1" applyFill="1" applyBorder="1" applyAlignment="1" applyProtection="1">
      <alignment horizontal="left" vertical="center"/>
      <protection hidden="1"/>
    </xf>
    <xf numFmtId="164" fontId="3" fillId="0" borderId="13" xfId="2" applyNumberFormat="1" applyFont="1" applyFill="1" applyBorder="1" applyAlignment="1" applyProtection="1">
      <alignment vertical="center"/>
      <protection hidden="1"/>
    </xf>
    <xf numFmtId="0" fontId="3" fillId="0" borderId="13" xfId="2" applyFont="1" applyFill="1" applyBorder="1" applyAlignment="1" applyProtection="1">
      <protection hidden="1"/>
    </xf>
    <xf numFmtId="0" fontId="3" fillId="0" borderId="14" xfId="2" applyFont="1" applyFill="1" applyBorder="1" applyAlignment="1" applyProtection="1">
      <protection hidden="1"/>
    </xf>
    <xf numFmtId="0" fontId="3" fillId="0" borderId="1" xfId="2" applyFont="1" applyFill="1" applyBorder="1" applyAlignment="1" applyProtection="1">
      <protection hidden="1"/>
    </xf>
    <xf numFmtId="0" fontId="3" fillId="0" borderId="1" xfId="2" applyFont="1" applyFill="1" applyBorder="1" applyAlignment="1" applyProtection="1">
      <alignment horizontal="left" vertical="center"/>
      <protection hidden="1"/>
    </xf>
    <xf numFmtId="0" fontId="16" fillId="0" borderId="1" xfId="2" applyFont="1" applyFill="1" applyBorder="1" applyAlignment="1" applyProtection="1">
      <alignment vertical="top" wrapText="1"/>
      <protection hidden="1"/>
    </xf>
    <xf numFmtId="165" fontId="3" fillId="0" borderId="0" xfId="2" applyNumberFormat="1" applyFont="1" applyFill="1" applyBorder="1" applyAlignment="1" applyProtection="1">
      <alignment horizontal="left" vertical="center"/>
      <protection hidden="1"/>
    </xf>
    <xf numFmtId="171" fontId="3" fillId="0" borderId="0" xfId="2" applyNumberFormat="1" applyFont="1" applyFill="1" applyBorder="1" applyAlignment="1" applyProtection="1">
      <alignment vertical="center"/>
      <protection hidden="1"/>
    </xf>
    <xf numFmtId="0" fontId="3" fillId="0" borderId="10" xfId="2" applyFont="1" applyFill="1" applyBorder="1" applyAlignment="1" applyProtection="1">
      <protection hidden="1"/>
    </xf>
    <xf numFmtId="0" fontId="3" fillId="0" borderId="16" xfId="2" applyFont="1" applyFill="1" applyBorder="1" applyAlignment="1" applyProtection="1">
      <protection hidden="1"/>
    </xf>
    <xf numFmtId="0" fontId="16" fillId="0" borderId="0" xfId="2" applyFont="1" applyFill="1" applyBorder="1" applyAlignment="1" applyProtection="1">
      <alignment horizontal="right" vertical="center"/>
      <protection hidden="1"/>
    </xf>
    <xf numFmtId="1" fontId="16" fillId="0" borderId="0" xfId="2" applyNumberFormat="1" applyFont="1" applyFill="1" applyBorder="1" applyAlignment="1" applyProtection="1">
      <alignment vertical="center"/>
      <protection hidden="1"/>
    </xf>
    <xf numFmtId="0" fontId="16" fillId="0" borderId="0" xfId="2" applyFont="1" applyFill="1" applyBorder="1" applyAlignment="1" applyProtection="1">
      <alignment horizontal="left" vertical="center"/>
      <protection hidden="1"/>
    </xf>
    <xf numFmtId="165" fontId="3" fillId="0" borderId="0" xfId="2" applyNumberFormat="1" applyFont="1" applyFill="1" applyBorder="1" applyAlignment="1" applyProtection="1">
      <alignment horizontal="right" vertical="center"/>
      <protection hidden="1"/>
    </xf>
    <xf numFmtId="20" fontId="3" fillId="0" borderId="0" xfId="2" applyNumberFormat="1" applyFont="1" applyFill="1" applyBorder="1" applyAlignment="1" applyProtection="1">
      <alignment vertical="center"/>
      <protection hidden="1"/>
    </xf>
    <xf numFmtId="164" fontId="3" fillId="0" borderId="0" xfId="2" applyNumberFormat="1" applyFont="1" applyFill="1" applyBorder="1" applyAlignment="1" applyProtection="1">
      <alignment horizontal="right" vertical="center"/>
      <protection hidden="1"/>
    </xf>
    <xf numFmtId="179" fontId="3" fillId="0" borderId="0" xfId="2" applyNumberFormat="1" applyFont="1" applyFill="1" applyBorder="1" applyAlignment="1" applyProtection="1">
      <alignment vertical="center"/>
      <protection hidden="1"/>
    </xf>
    <xf numFmtId="1" fontId="3" fillId="0" borderId="0" xfId="2" applyNumberFormat="1" applyFont="1" applyFill="1" applyBorder="1" applyAlignment="1" applyProtection="1">
      <alignment horizontal="right" vertical="center"/>
      <protection hidden="1"/>
    </xf>
    <xf numFmtId="165" fontId="3" fillId="0" borderId="13" xfId="2" applyNumberFormat="1" applyFont="1" applyFill="1" applyBorder="1" applyAlignment="1" applyProtection="1">
      <alignment vertical="center"/>
      <protection hidden="1"/>
    </xf>
    <xf numFmtId="171" fontId="3" fillId="0" borderId="13" xfId="2" applyNumberFormat="1" applyFont="1" applyFill="1" applyBorder="1" applyAlignment="1" applyProtection="1">
      <alignment vertical="center"/>
      <protection hidden="1"/>
    </xf>
    <xf numFmtId="0" fontId="16" fillId="0" borderId="0" xfId="2" applyFont="1" applyFill="1" applyBorder="1" applyAlignment="1" applyProtection="1">
      <alignment vertical="center"/>
      <protection hidden="1"/>
    </xf>
    <xf numFmtId="0" fontId="3" fillId="0" borderId="0" xfId="2" applyFont="1" applyFill="1" applyBorder="1" applyAlignment="1" applyProtection="1">
      <protection hidden="1"/>
    </xf>
    <xf numFmtId="1" fontId="22" fillId="0" borderId="0" xfId="2" applyNumberFormat="1" applyFont="1" applyFill="1" applyBorder="1" applyAlignment="1" applyProtection="1">
      <protection hidden="1"/>
    </xf>
    <xf numFmtId="0" fontId="16" fillId="0" borderId="10" xfId="2" applyFont="1" applyFill="1" applyBorder="1" applyAlignment="1" applyProtection="1">
      <alignment horizontal="right" vertical="center"/>
      <protection hidden="1"/>
    </xf>
    <xf numFmtId="1" fontId="16" fillId="0" borderId="10" xfId="2" applyNumberFormat="1" applyFont="1" applyFill="1" applyBorder="1" applyAlignment="1" applyProtection="1">
      <alignment vertical="center"/>
      <protection hidden="1"/>
    </xf>
    <xf numFmtId="0" fontId="16" fillId="0" borderId="10" xfId="2" applyFont="1" applyFill="1" applyBorder="1" applyAlignment="1" applyProtection="1">
      <alignment horizontal="left" vertical="center"/>
      <protection hidden="1"/>
    </xf>
    <xf numFmtId="165" fontId="3" fillId="0" borderId="10" xfId="2" applyNumberFormat="1" applyFont="1" applyFill="1" applyBorder="1" applyAlignment="1" applyProtection="1">
      <alignment horizontal="right" vertical="center"/>
      <protection hidden="1"/>
    </xf>
    <xf numFmtId="20" fontId="3" fillId="0" borderId="10" xfId="2" applyNumberFormat="1" applyFont="1" applyFill="1" applyBorder="1" applyAlignment="1" applyProtection="1">
      <alignment vertical="center"/>
      <protection hidden="1"/>
    </xf>
    <xf numFmtId="0" fontId="3" fillId="0" borderId="10" xfId="2" applyFont="1" applyFill="1" applyBorder="1" applyAlignment="1" applyProtection="1">
      <alignment horizontal="left" vertical="center"/>
      <protection hidden="1"/>
    </xf>
    <xf numFmtId="164" fontId="3" fillId="0" borderId="10" xfId="2" applyNumberFormat="1" applyFont="1" applyFill="1" applyBorder="1" applyAlignment="1" applyProtection="1">
      <alignment horizontal="right" vertical="center"/>
      <protection hidden="1"/>
    </xf>
    <xf numFmtId="164" fontId="3" fillId="0" borderId="10" xfId="2" applyNumberFormat="1" applyFont="1" applyFill="1" applyBorder="1" applyAlignment="1" applyProtection="1">
      <alignment vertical="center"/>
      <protection hidden="1"/>
    </xf>
    <xf numFmtId="179" fontId="3" fillId="0" borderId="10" xfId="2" applyNumberFormat="1" applyFont="1" applyFill="1" applyBorder="1" applyAlignment="1" applyProtection="1">
      <alignment vertical="center"/>
      <protection hidden="1"/>
    </xf>
    <xf numFmtId="1" fontId="3" fillId="0" borderId="10" xfId="2" applyNumberFormat="1" applyFont="1" applyFill="1" applyBorder="1" applyAlignment="1" applyProtection="1">
      <alignment horizontal="right" vertical="center"/>
      <protection hidden="1"/>
    </xf>
    <xf numFmtId="0" fontId="3" fillId="0" borderId="16" xfId="2" applyFont="1" applyFill="1" applyBorder="1" applyAlignment="1" applyProtection="1">
      <alignment horizontal="left" vertical="center"/>
      <protection hidden="1"/>
    </xf>
    <xf numFmtId="0" fontId="3" fillId="0" borderId="12" xfId="2" applyFont="1" applyFill="1" applyBorder="1" applyAlignment="1" applyProtection="1">
      <alignment vertical="center"/>
      <protection hidden="1"/>
    </xf>
    <xf numFmtId="0" fontId="3" fillId="2" borderId="7" xfId="2" applyFont="1" applyFill="1" applyBorder="1" applyAlignment="1" applyProtection="1">
      <alignment vertical="center"/>
      <protection hidden="1"/>
    </xf>
    <xf numFmtId="0" fontId="3" fillId="2" borderId="9" xfId="2" applyFont="1" applyFill="1" applyBorder="1" applyAlignment="1" applyProtection="1">
      <alignment vertical="center"/>
      <protection hidden="1"/>
    </xf>
    <xf numFmtId="0" fontId="18" fillId="6" borderId="0" xfId="2" applyFill="1" applyProtection="1">
      <protection hidden="1"/>
    </xf>
    <xf numFmtId="0" fontId="18" fillId="6" borderId="10" xfId="2" applyFont="1" applyFill="1" applyBorder="1" applyProtection="1">
      <protection hidden="1"/>
    </xf>
    <xf numFmtId="0" fontId="26" fillId="6" borderId="10" xfId="2" applyFont="1" applyFill="1" applyBorder="1" applyProtection="1">
      <protection hidden="1"/>
    </xf>
    <xf numFmtId="0" fontId="26" fillId="6" borderId="16" xfId="2" applyFont="1" applyFill="1" applyBorder="1" applyProtection="1">
      <protection hidden="1"/>
    </xf>
    <xf numFmtId="0" fontId="26" fillId="6" borderId="0" xfId="2" applyFont="1" applyFill="1" applyProtection="1">
      <protection hidden="1"/>
    </xf>
    <xf numFmtId="0" fontId="26" fillId="6" borderId="0" xfId="2" applyFont="1" applyFill="1" applyBorder="1" applyProtection="1">
      <protection hidden="1"/>
    </xf>
    <xf numFmtId="0" fontId="26" fillId="6" borderId="1" xfId="2" applyFont="1" applyFill="1" applyBorder="1" applyProtection="1">
      <protection hidden="1"/>
    </xf>
    <xf numFmtId="0" fontId="28" fillId="6" borderId="17" xfId="2" applyFont="1" applyFill="1" applyBorder="1" applyAlignment="1" applyProtection="1">
      <protection hidden="1"/>
    </xf>
    <xf numFmtId="0" fontId="28" fillId="6" borderId="0" xfId="2" applyFont="1" applyFill="1" applyBorder="1" applyAlignment="1" applyProtection="1">
      <protection hidden="1"/>
    </xf>
    <xf numFmtId="0" fontId="29" fillId="6" borderId="0" xfId="2" applyFont="1" applyFill="1" applyProtection="1">
      <protection hidden="1"/>
    </xf>
    <xf numFmtId="0" fontId="29" fillId="6" borderId="22" xfId="2" applyFont="1" applyFill="1" applyBorder="1" applyProtection="1">
      <protection hidden="1"/>
    </xf>
    <xf numFmtId="0" fontId="29" fillId="6" borderId="23" xfId="2" applyFont="1" applyFill="1" applyBorder="1" applyProtection="1">
      <protection hidden="1"/>
    </xf>
    <xf numFmtId="0" fontId="29" fillId="6" borderId="24" xfId="2" applyFont="1" applyFill="1" applyBorder="1" applyProtection="1">
      <protection hidden="1"/>
    </xf>
    <xf numFmtId="0" fontId="29" fillId="6" borderId="0" xfId="2" applyFont="1" applyFill="1" applyBorder="1" applyAlignment="1" applyProtection="1">
      <alignment horizontal="left"/>
      <protection locked="0" hidden="1"/>
    </xf>
    <xf numFmtId="0" fontId="29" fillId="6" borderId="0" xfId="2" applyFont="1" applyFill="1" applyBorder="1" applyProtection="1">
      <protection hidden="1"/>
    </xf>
    <xf numFmtId="180" fontId="29" fillId="6" borderId="0" xfId="2" applyNumberFormat="1" applyFont="1" applyFill="1" applyBorder="1" applyAlignment="1" applyProtection="1">
      <protection hidden="1"/>
    </xf>
    <xf numFmtId="0" fontId="30" fillId="6" borderId="0" xfId="2" applyFont="1" applyFill="1" applyProtection="1">
      <protection hidden="1"/>
    </xf>
    <xf numFmtId="0" fontId="12" fillId="7" borderId="11" xfId="0" applyFont="1" applyFill="1" applyBorder="1" applyAlignment="1" applyProtection="1">
      <alignment horizontal="center" vertical="center"/>
      <protection hidden="1"/>
    </xf>
    <xf numFmtId="14" fontId="3" fillId="6" borderId="0" xfId="0" applyNumberFormat="1" applyFont="1" applyFill="1" applyBorder="1" applyAlignment="1" applyProtection="1">
      <alignment horizontal="center" vertical="center"/>
      <protection hidden="1"/>
    </xf>
    <xf numFmtId="0" fontId="3" fillId="6" borderId="0" xfId="0" applyFont="1" applyFill="1" applyAlignment="1" applyProtection="1">
      <alignment vertical="center"/>
      <protection hidden="1"/>
    </xf>
    <xf numFmtId="0" fontId="3" fillId="6" borderId="5" xfId="0" applyFont="1" applyFill="1" applyBorder="1" applyAlignment="1" applyProtection="1">
      <alignment vertical="center"/>
      <protection hidden="1"/>
    </xf>
    <xf numFmtId="14" fontId="6" fillId="6" borderId="0" xfId="0" applyNumberFormat="1" applyFont="1" applyFill="1" applyBorder="1" applyAlignment="1" applyProtection="1">
      <alignment horizontal="center" vertical="center"/>
      <protection hidden="1"/>
    </xf>
    <xf numFmtId="0" fontId="3" fillId="8" borderId="0" xfId="0" applyFont="1" applyFill="1" applyBorder="1" applyAlignment="1" applyProtection="1">
      <alignment horizontal="right" vertical="center"/>
      <protection hidden="1"/>
    </xf>
    <xf numFmtId="164" fontId="9" fillId="6" borderId="0" xfId="0" applyNumberFormat="1" applyFont="1" applyFill="1" applyBorder="1" applyAlignment="1" applyProtection="1">
      <alignment horizontal="right" vertical="center"/>
      <protection hidden="1"/>
    </xf>
    <xf numFmtId="0" fontId="9" fillId="6" borderId="0" xfId="0" applyFont="1" applyFill="1" applyBorder="1" applyAlignment="1" applyProtection="1">
      <alignment horizontal="right" vertical="center"/>
      <protection hidden="1"/>
    </xf>
    <xf numFmtId="14" fontId="11" fillId="6" borderId="0" xfId="0" applyNumberFormat="1" applyFont="1" applyFill="1" applyBorder="1" applyAlignment="1" applyProtection="1">
      <alignment horizontal="center" vertical="center"/>
      <protection hidden="1"/>
    </xf>
    <xf numFmtId="0" fontId="11" fillId="6" borderId="0" xfId="0" applyFont="1" applyFill="1" applyBorder="1" applyAlignment="1" applyProtection="1">
      <alignment vertical="center"/>
      <protection hidden="1"/>
    </xf>
    <xf numFmtId="14" fontId="3" fillId="8" borderId="0" xfId="0" applyNumberFormat="1" applyFont="1" applyFill="1" applyBorder="1" applyAlignment="1" applyProtection="1">
      <alignment horizontal="center" vertical="center"/>
      <protection hidden="1"/>
    </xf>
    <xf numFmtId="164" fontId="11" fillId="6" borderId="0" xfId="0" applyNumberFormat="1" applyFont="1" applyFill="1" applyBorder="1" applyAlignment="1" applyProtection="1">
      <alignment horizontal="right" vertical="center"/>
      <protection hidden="1"/>
    </xf>
    <xf numFmtId="0" fontId="11" fillId="6" borderId="0" xfId="0" applyFont="1" applyFill="1" applyBorder="1" applyAlignment="1" applyProtection="1">
      <alignment horizontal="right" vertical="center"/>
      <protection hidden="1"/>
    </xf>
    <xf numFmtId="14" fontId="9" fillId="6" borderId="0" xfId="0" applyNumberFormat="1" applyFont="1" applyFill="1" applyBorder="1" applyAlignment="1" applyProtection="1">
      <alignment horizontal="center" vertical="center"/>
      <protection hidden="1"/>
    </xf>
    <xf numFmtId="182" fontId="6" fillId="6" borderId="0" xfId="0" applyNumberFormat="1" applyFont="1" applyFill="1" applyBorder="1" applyAlignment="1" applyProtection="1">
      <alignment horizontal="right" vertical="center"/>
      <protection hidden="1"/>
    </xf>
    <xf numFmtId="0" fontId="6" fillId="6" borderId="0" xfId="0" applyFont="1" applyFill="1" applyBorder="1" applyAlignment="1" applyProtection="1">
      <alignment horizontal="right" vertical="center"/>
      <protection hidden="1"/>
    </xf>
    <xf numFmtId="0" fontId="9" fillId="6" borderId="0" xfId="0" applyFont="1" applyFill="1" applyBorder="1" applyAlignment="1" applyProtection="1">
      <alignment horizontal="left" vertical="center"/>
      <protection hidden="1"/>
    </xf>
    <xf numFmtId="0" fontId="11" fillId="6" borderId="0" xfId="0" applyFont="1" applyFill="1" applyBorder="1" applyAlignment="1" applyProtection="1">
      <alignment horizontal="center" vertical="center"/>
      <protection hidden="1"/>
    </xf>
    <xf numFmtId="0" fontId="3" fillId="2" borderId="0" xfId="0" applyFont="1" applyFill="1" applyBorder="1" applyAlignment="1" applyProtection="1">
      <alignment vertical="center"/>
      <protection locked="0" hidden="1"/>
    </xf>
    <xf numFmtId="164" fontId="12" fillId="7" borderId="11" xfId="0" applyNumberFormat="1" applyFont="1" applyFill="1" applyBorder="1" applyAlignment="1" applyProtection="1">
      <alignment horizontal="center" vertical="center"/>
      <protection hidden="1"/>
    </xf>
    <xf numFmtId="0" fontId="0" fillId="6" borderId="0" xfId="0" applyFill="1" applyBorder="1" applyProtection="1">
      <protection hidden="1"/>
    </xf>
    <xf numFmtId="0" fontId="9" fillId="6" borderId="0" xfId="0" applyFont="1" applyFill="1" applyAlignment="1" applyProtection="1">
      <alignment vertical="center"/>
      <protection hidden="1"/>
    </xf>
    <xf numFmtId="182" fontId="9" fillId="8" borderId="0" xfId="0" applyNumberFormat="1" applyFont="1" applyFill="1" applyBorder="1" applyAlignment="1" applyProtection="1">
      <alignment horizontal="right" vertical="center"/>
      <protection hidden="1"/>
    </xf>
    <xf numFmtId="184" fontId="11" fillId="9" borderId="11" xfId="0" applyNumberFormat="1" applyFont="1" applyFill="1" applyBorder="1" applyAlignment="1" applyProtection="1">
      <alignment horizontal="right" vertical="center"/>
      <protection hidden="1"/>
    </xf>
    <xf numFmtId="14" fontId="3" fillId="8" borderId="17" xfId="0" applyNumberFormat="1" applyFont="1" applyFill="1" applyBorder="1" applyAlignment="1" applyProtection="1">
      <alignment horizontal="center" vertical="center"/>
      <protection hidden="1"/>
    </xf>
    <xf numFmtId="14" fontId="9" fillId="8" borderId="0" xfId="0" applyNumberFormat="1" applyFont="1" applyFill="1" applyBorder="1" applyAlignment="1" applyProtection="1">
      <alignment horizontal="right" vertical="center"/>
      <protection hidden="1"/>
    </xf>
    <xf numFmtId="0" fontId="9" fillId="8" borderId="5" xfId="0" applyFont="1" applyFill="1" applyBorder="1" applyAlignment="1" applyProtection="1">
      <alignment horizontal="right" vertical="center"/>
      <protection hidden="1"/>
    </xf>
    <xf numFmtId="0" fontId="9" fillId="6" borderId="6" xfId="0" applyFont="1" applyFill="1" applyBorder="1" applyAlignment="1" applyProtection="1">
      <alignment vertical="center"/>
      <protection hidden="1"/>
    </xf>
    <xf numFmtId="2" fontId="3" fillId="2" borderId="0" xfId="0" applyNumberFormat="1" applyFont="1" applyFill="1" applyAlignment="1" applyProtection="1">
      <alignment vertical="center"/>
      <protection hidden="1"/>
    </xf>
    <xf numFmtId="0" fontId="3" fillId="2" borderId="3" xfId="0" applyFont="1" applyFill="1" applyBorder="1" applyAlignment="1" applyProtection="1">
      <alignment vertical="center"/>
      <protection locked="0" hidden="1"/>
    </xf>
    <xf numFmtId="0" fontId="3" fillId="2" borderId="8" xfId="0" applyFont="1" applyFill="1" applyBorder="1" applyAlignment="1" applyProtection="1">
      <alignment vertical="center"/>
      <protection locked="0" hidden="1"/>
    </xf>
    <xf numFmtId="0" fontId="3" fillId="6" borderId="0" xfId="0" applyFont="1" applyFill="1" applyBorder="1" applyAlignment="1" applyProtection="1">
      <alignment horizontal="left" vertical="center"/>
      <protection hidden="1"/>
    </xf>
    <xf numFmtId="0" fontId="12" fillId="7" borderId="25" xfId="0" applyFont="1" applyFill="1" applyBorder="1" applyAlignment="1" applyProtection="1">
      <alignment horizontal="center" vertical="center"/>
      <protection hidden="1"/>
    </xf>
    <xf numFmtId="14" fontId="3" fillId="8" borderId="1" xfId="0" applyNumberFormat="1" applyFont="1" applyFill="1" applyBorder="1" applyAlignment="1" applyProtection="1">
      <alignment horizontal="center" vertical="center"/>
      <protection hidden="1"/>
    </xf>
    <xf numFmtId="0" fontId="12" fillId="8" borderId="17" xfId="0" applyFont="1" applyFill="1" applyBorder="1" applyAlignment="1" applyProtection="1">
      <alignment horizontal="center" vertical="center"/>
      <protection hidden="1"/>
    </xf>
    <xf numFmtId="14" fontId="11" fillId="8" borderId="1" xfId="0" applyNumberFormat="1" applyFont="1" applyFill="1" applyBorder="1" applyAlignment="1" applyProtection="1">
      <alignment vertical="center" wrapText="1"/>
      <protection hidden="1"/>
    </xf>
    <xf numFmtId="14" fontId="9" fillId="8" borderId="1" xfId="0" applyNumberFormat="1" applyFont="1" applyFill="1" applyBorder="1" applyAlignment="1" applyProtection="1">
      <alignment horizontal="center" vertical="center"/>
      <protection hidden="1"/>
    </xf>
    <xf numFmtId="14" fontId="11" fillId="8" borderId="1" xfId="0" applyNumberFormat="1" applyFont="1" applyFill="1" applyBorder="1" applyAlignment="1" applyProtection="1">
      <alignment vertical="center"/>
      <protection hidden="1"/>
    </xf>
    <xf numFmtId="0" fontId="9" fillId="8" borderId="10" xfId="0" applyFont="1" applyFill="1" applyBorder="1" applyAlignment="1" applyProtection="1">
      <alignment horizontal="right" vertical="center"/>
      <protection hidden="1"/>
    </xf>
    <xf numFmtId="0" fontId="3" fillId="8" borderId="13" xfId="0" applyFont="1" applyFill="1" applyBorder="1" applyAlignment="1" applyProtection="1">
      <alignment horizontal="right" vertical="center"/>
      <protection hidden="1"/>
    </xf>
    <xf numFmtId="14" fontId="6" fillId="8" borderId="13" xfId="0" applyNumberFormat="1" applyFont="1" applyFill="1" applyBorder="1" applyAlignment="1" applyProtection="1">
      <alignment horizontal="center" vertical="center"/>
      <protection hidden="1"/>
    </xf>
    <xf numFmtId="0" fontId="3" fillId="8" borderId="13" xfId="0" applyFont="1" applyFill="1" applyBorder="1" applyAlignment="1" applyProtection="1">
      <alignment horizontal="left" vertical="center"/>
      <protection hidden="1"/>
    </xf>
    <xf numFmtId="0" fontId="3" fillId="8" borderId="14" xfId="0" applyFont="1" applyFill="1" applyBorder="1" applyAlignment="1" applyProtection="1">
      <alignment horizontal="left" vertical="center"/>
      <protection hidden="1"/>
    </xf>
    <xf numFmtId="0" fontId="3" fillId="8" borderId="1" xfId="0" applyFont="1" applyFill="1" applyBorder="1" applyAlignment="1" applyProtection="1">
      <alignment horizontal="left" vertical="center"/>
      <protection hidden="1"/>
    </xf>
    <xf numFmtId="0" fontId="3" fillId="8" borderId="10" xfId="0" applyFont="1" applyFill="1" applyBorder="1" applyAlignment="1" applyProtection="1">
      <alignment horizontal="right" vertical="center"/>
      <protection hidden="1"/>
    </xf>
    <xf numFmtId="164" fontId="31" fillId="5" borderId="11" xfId="0" applyNumberFormat="1" applyFont="1" applyFill="1" applyBorder="1" applyAlignment="1" applyProtection="1">
      <alignment vertical="center"/>
      <protection locked="0" hidden="1"/>
    </xf>
    <xf numFmtId="164" fontId="32" fillId="5" borderId="11" xfId="0" applyNumberFormat="1" applyFont="1" applyFill="1" applyBorder="1" applyAlignment="1" applyProtection="1">
      <alignment vertical="center"/>
      <protection locked="0" hidden="1"/>
    </xf>
    <xf numFmtId="164" fontId="33" fillId="5" borderId="11" xfId="0" applyNumberFormat="1" applyFont="1" applyFill="1" applyBorder="1" applyAlignment="1" applyProtection="1">
      <alignment vertical="center"/>
      <protection locked="0" hidden="1"/>
    </xf>
    <xf numFmtId="186" fontId="43" fillId="5" borderId="11" xfId="0" applyNumberFormat="1" applyFont="1" applyFill="1" applyBorder="1" applyAlignment="1" applyProtection="1">
      <alignment vertical="center"/>
      <protection locked="0" hidden="1"/>
    </xf>
    <xf numFmtId="186" fontId="44" fillId="5" borderId="11" xfId="0" applyNumberFormat="1" applyFont="1" applyFill="1" applyBorder="1" applyAlignment="1" applyProtection="1">
      <alignment vertical="center"/>
      <protection locked="0" hidden="1"/>
    </xf>
    <xf numFmtId="186" fontId="45" fillId="5" borderId="11" xfId="0" applyNumberFormat="1" applyFont="1" applyFill="1" applyBorder="1" applyAlignment="1" applyProtection="1">
      <alignment vertical="center"/>
      <protection locked="0" hidden="1"/>
    </xf>
    <xf numFmtId="186" fontId="31" fillId="5" borderId="11" xfId="0" applyNumberFormat="1" applyFont="1" applyFill="1" applyBorder="1" applyAlignment="1" applyProtection="1">
      <alignment vertical="center"/>
      <protection locked="0" hidden="1"/>
    </xf>
    <xf numFmtId="186" fontId="32" fillId="5" borderId="11" xfId="0" applyNumberFormat="1" applyFont="1" applyFill="1" applyBorder="1" applyAlignment="1" applyProtection="1">
      <alignment vertical="center"/>
      <protection locked="0" hidden="1"/>
    </xf>
    <xf numFmtId="186" fontId="33" fillId="5" borderId="11" xfId="0" applyNumberFormat="1" applyFont="1" applyFill="1" applyBorder="1" applyAlignment="1" applyProtection="1">
      <alignment vertical="center"/>
      <protection locked="0" hidden="1"/>
    </xf>
    <xf numFmtId="164" fontId="3" fillId="8" borderId="12" xfId="0" applyNumberFormat="1" applyFont="1" applyFill="1" applyBorder="1" applyAlignment="1" applyProtection="1">
      <alignment horizontal="right" vertical="center"/>
      <protection hidden="1"/>
    </xf>
    <xf numFmtId="164" fontId="3" fillId="8" borderId="13" xfId="0" applyNumberFormat="1" applyFont="1" applyFill="1" applyBorder="1" applyAlignment="1" applyProtection="1">
      <alignment horizontal="right" vertical="center"/>
      <protection hidden="1"/>
    </xf>
    <xf numFmtId="0" fontId="0" fillId="8" borderId="13" xfId="0" applyFill="1" applyBorder="1" applyProtection="1">
      <protection hidden="1"/>
    </xf>
    <xf numFmtId="14" fontId="3" fillId="8" borderId="13" xfId="0" applyNumberFormat="1" applyFont="1" applyFill="1" applyBorder="1" applyAlignment="1" applyProtection="1">
      <alignment horizontal="center" vertical="center"/>
      <protection hidden="1"/>
    </xf>
    <xf numFmtId="182" fontId="6" fillId="8" borderId="13" xfId="0" applyNumberFormat="1" applyFont="1" applyFill="1" applyBorder="1" applyAlignment="1" applyProtection="1">
      <alignment horizontal="right" vertical="center"/>
      <protection hidden="1"/>
    </xf>
    <xf numFmtId="164" fontId="3" fillId="8" borderId="15" xfId="0" applyNumberFormat="1" applyFont="1" applyFill="1" applyBorder="1" applyAlignment="1" applyProtection="1">
      <alignment horizontal="right" vertical="center"/>
      <protection hidden="1"/>
    </xf>
    <xf numFmtId="164" fontId="3" fillId="8" borderId="10" xfId="0" applyNumberFormat="1" applyFont="1" applyFill="1" applyBorder="1" applyAlignment="1" applyProtection="1">
      <alignment horizontal="right" vertical="center"/>
      <protection hidden="1"/>
    </xf>
    <xf numFmtId="0" fontId="0" fillId="8" borderId="10" xfId="0" applyFill="1" applyBorder="1" applyProtection="1">
      <protection hidden="1"/>
    </xf>
    <xf numFmtId="14" fontId="3" fillId="8" borderId="10" xfId="0" applyNumberFormat="1" applyFont="1" applyFill="1" applyBorder="1" applyAlignment="1" applyProtection="1">
      <alignment horizontal="center" vertical="center"/>
      <protection hidden="1"/>
    </xf>
    <xf numFmtId="182" fontId="6" fillId="8" borderId="10" xfId="0" applyNumberFormat="1" applyFont="1" applyFill="1" applyBorder="1" applyAlignment="1" applyProtection="1">
      <alignment horizontal="right" vertical="center"/>
      <protection hidden="1"/>
    </xf>
    <xf numFmtId="0" fontId="3" fillId="8" borderId="14" xfId="0" applyFont="1" applyFill="1" applyBorder="1" applyAlignment="1" applyProtection="1">
      <alignment horizontal="right" vertical="center"/>
      <protection hidden="1"/>
    </xf>
    <xf numFmtId="0" fontId="9" fillId="8" borderId="1" xfId="0" applyFont="1" applyFill="1" applyBorder="1" applyAlignment="1" applyProtection="1">
      <alignment horizontal="right" vertical="center"/>
      <protection hidden="1"/>
    </xf>
    <xf numFmtId="0" fontId="3" fillId="8" borderId="16" xfId="0" applyFont="1" applyFill="1" applyBorder="1" applyAlignment="1" applyProtection="1">
      <alignment horizontal="right" vertical="center"/>
      <protection hidden="1"/>
    </xf>
    <xf numFmtId="0" fontId="3" fillId="6" borderId="1" xfId="0" applyFont="1" applyFill="1" applyBorder="1" applyAlignment="1" applyProtection="1">
      <alignment vertical="center"/>
      <protection hidden="1"/>
    </xf>
    <xf numFmtId="164" fontId="9" fillId="6" borderId="0" xfId="0" applyNumberFormat="1" applyFont="1" applyFill="1" applyBorder="1" applyAlignment="1" applyProtection="1">
      <alignment horizontal="left" vertical="center"/>
      <protection hidden="1"/>
    </xf>
    <xf numFmtId="0" fontId="3" fillId="6" borderId="10"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3" fillId="10" borderId="12" xfId="0" applyFont="1" applyFill="1" applyBorder="1" applyAlignment="1" applyProtection="1">
      <alignment vertical="center"/>
      <protection hidden="1"/>
    </xf>
    <xf numFmtId="0" fontId="11" fillId="10" borderId="13" xfId="0" applyFont="1" applyFill="1" applyBorder="1" applyAlignment="1" applyProtection="1">
      <alignment vertical="center"/>
      <protection hidden="1"/>
    </xf>
    <xf numFmtId="0" fontId="43" fillId="10" borderId="13" xfId="0" applyFont="1" applyFill="1" applyBorder="1" applyAlignment="1" applyProtection="1">
      <alignment horizontal="center" vertical="center"/>
      <protection hidden="1"/>
    </xf>
    <xf numFmtId="0" fontId="44" fillId="10" borderId="13" xfId="0" applyFont="1" applyFill="1" applyBorder="1" applyAlignment="1" applyProtection="1">
      <alignment horizontal="center" vertical="center"/>
      <protection hidden="1"/>
    </xf>
    <xf numFmtId="0" fontId="45" fillId="10" borderId="13" xfId="0" applyFont="1" applyFill="1" applyBorder="1" applyAlignment="1" applyProtection="1">
      <alignment horizontal="center" vertical="center"/>
      <protection hidden="1"/>
    </xf>
    <xf numFmtId="0" fontId="11" fillId="10" borderId="14" xfId="0" applyFont="1" applyFill="1" applyBorder="1" applyAlignment="1" applyProtection="1">
      <alignment horizontal="center" vertical="center"/>
      <protection hidden="1"/>
    </xf>
    <xf numFmtId="0" fontId="9" fillId="10" borderId="17" xfId="0" applyFont="1" applyFill="1" applyBorder="1" applyAlignment="1" applyProtection="1">
      <alignment vertical="center"/>
      <protection hidden="1"/>
    </xf>
    <xf numFmtId="0" fontId="9" fillId="10" borderId="15" xfId="0" applyFont="1" applyFill="1" applyBorder="1" applyAlignment="1" applyProtection="1">
      <alignment vertical="center"/>
      <protection hidden="1"/>
    </xf>
    <xf numFmtId="0" fontId="45" fillId="10" borderId="14" xfId="0" applyFont="1" applyFill="1" applyBorder="1" applyAlignment="1" applyProtection="1">
      <alignment horizontal="center" vertical="center"/>
      <protection hidden="1"/>
    </xf>
    <xf numFmtId="0" fontId="44" fillId="10" borderId="26" xfId="0" applyFont="1" applyFill="1" applyBorder="1" applyAlignment="1" applyProtection="1">
      <alignment horizontal="center" vertical="center"/>
      <protection hidden="1"/>
    </xf>
    <xf numFmtId="0" fontId="11" fillId="10" borderId="26" xfId="0" applyFont="1" applyFill="1" applyBorder="1" applyAlignment="1" applyProtection="1">
      <alignment horizontal="center" vertical="center"/>
      <protection hidden="1"/>
    </xf>
    <xf numFmtId="0" fontId="3" fillId="2" borderId="2" xfId="0" applyFont="1" applyFill="1" applyBorder="1" applyAlignment="1" applyProtection="1">
      <alignment vertical="center"/>
      <protection locked="0" hidden="1"/>
    </xf>
    <xf numFmtId="0" fontId="3" fillId="2" borderId="5" xfId="0" applyFont="1" applyFill="1" applyBorder="1" applyAlignment="1" applyProtection="1">
      <alignment vertical="center"/>
      <protection locked="0" hidden="1"/>
    </xf>
    <xf numFmtId="0" fontId="3" fillId="2" borderId="7" xfId="0" applyFont="1" applyFill="1" applyBorder="1" applyAlignment="1" applyProtection="1">
      <alignment vertical="center"/>
      <protection locked="0" hidden="1"/>
    </xf>
    <xf numFmtId="0" fontId="3" fillId="2" borderId="20" xfId="0" applyFont="1" applyFill="1" applyBorder="1" applyAlignment="1" applyProtection="1">
      <alignment vertical="center"/>
      <protection hidden="1"/>
    </xf>
    <xf numFmtId="0" fontId="3" fillId="2" borderId="27" xfId="0" applyFont="1" applyFill="1" applyBorder="1" applyAlignment="1" applyProtection="1">
      <alignment vertical="center"/>
      <protection hidden="1"/>
    </xf>
    <xf numFmtId="0" fontId="3" fillId="2" borderId="19" xfId="0" applyFont="1" applyFill="1" applyBorder="1" applyAlignment="1" applyProtection="1">
      <alignment vertical="center"/>
      <protection locked="0" hidden="1"/>
    </xf>
    <xf numFmtId="0" fontId="3" fillId="2" borderId="1" xfId="0" applyFont="1" applyFill="1" applyBorder="1" applyAlignment="1" applyProtection="1">
      <alignment vertical="center"/>
      <protection locked="0" hidden="1"/>
    </xf>
    <xf numFmtId="0" fontId="3" fillId="2" borderId="20" xfId="0" applyFont="1" applyFill="1" applyBorder="1" applyAlignment="1" applyProtection="1">
      <alignment vertical="center"/>
      <protection locked="0" hidden="1"/>
    </xf>
    <xf numFmtId="0" fontId="6" fillId="6" borderId="0" xfId="0" applyFont="1" applyFill="1" applyBorder="1" applyAlignment="1" applyProtection="1">
      <alignment horizontal="left" vertical="center"/>
      <protection hidden="1"/>
    </xf>
    <xf numFmtId="181" fontId="6" fillId="6" borderId="0" xfId="0" applyNumberFormat="1" applyFont="1" applyFill="1" applyBorder="1" applyAlignment="1" applyProtection="1">
      <alignment horizontal="right" vertical="center"/>
      <protection hidden="1"/>
    </xf>
    <xf numFmtId="183" fontId="6" fillId="6" borderId="0" xfId="0" applyNumberFormat="1" applyFont="1" applyFill="1" applyBorder="1" applyAlignment="1" applyProtection="1">
      <alignment horizontal="right" vertical="center"/>
      <protection hidden="1"/>
    </xf>
    <xf numFmtId="175" fontId="6" fillId="6" borderId="0" xfId="0" applyNumberFormat="1" applyFont="1" applyFill="1" applyBorder="1" applyAlignment="1" applyProtection="1">
      <alignment horizontal="right" vertical="center"/>
      <protection hidden="1"/>
    </xf>
    <xf numFmtId="164" fontId="33" fillId="10" borderId="1" xfId="0" applyNumberFormat="1" applyFont="1" applyFill="1" applyBorder="1" applyAlignment="1" applyProtection="1">
      <alignment vertical="center"/>
      <protection hidden="1"/>
    </xf>
    <xf numFmtId="164" fontId="33" fillId="10" borderId="16" xfId="0" applyNumberFormat="1" applyFont="1" applyFill="1" applyBorder="1" applyAlignment="1" applyProtection="1">
      <alignment vertical="center"/>
      <protection hidden="1"/>
    </xf>
    <xf numFmtId="181" fontId="11" fillId="6" borderId="0" xfId="0" applyNumberFormat="1" applyFont="1" applyFill="1" applyBorder="1" applyAlignment="1" applyProtection="1">
      <alignment vertical="center"/>
      <protection hidden="1"/>
    </xf>
    <xf numFmtId="181" fontId="6" fillId="8" borderId="0" xfId="0" applyNumberFormat="1" applyFont="1" applyFill="1" applyBorder="1" applyAlignment="1" applyProtection="1">
      <alignment horizontal="right" vertical="center"/>
      <protection hidden="1"/>
    </xf>
    <xf numFmtId="0" fontId="4" fillId="2" borderId="3" xfId="0" quotePrefix="1" applyFont="1" applyFill="1" applyBorder="1" applyAlignment="1" applyProtection="1">
      <alignment vertical="center"/>
      <protection locked="0" hidden="1"/>
    </xf>
    <xf numFmtId="0" fontId="4" fillId="2" borderId="8" xfId="0" applyFont="1" applyFill="1" applyBorder="1" applyAlignment="1" applyProtection="1">
      <alignment vertical="center"/>
      <protection locked="0" hidden="1"/>
    </xf>
    <xf numFmtId="183" fontId="6" fillId="9" borderId="11" xfId="0" applyNumberFormat="1" applyFont="1" applyFill="1" applyBorder="1" applyAlignment="1" applyProtection="1">
      <alignment horizontal="right" vertical="center"/>
      <protection hidden="1"/>
    </xf>
    <xf numFmtId="183" fontId="6" fillId="8" borderId="13" xfId="0" applyNumberFormat="1" applyFont="1" applyFill="1" applyBorder="1" applyAlignment="1" applyProtection="1">
      <alignment horizontal="right" vertical="center"/>
      <protection hidden="1"/>
    </xf>
    <xf numFmtId="181" fontId="6" fillId="8" borderId="13" xfId="0" applyNumberFormat="1" applyFont="1" applyFill="1" applyBorder="1" applyAlignment="1" applyProtection="1">
      <alignment horizontal="right" vertical="center"/>
      <protection hidden="1"/>
    </xf>
    <xf numFmtId="175" fontId="6" fillId="8" borderId="13" xfId="0" applyNumberFormat="1" applyFont="1" applyFill="1" applyBorder="1" applyAlignment="1" applyProtection="1">
      <alignment horizontal="right" vertical="center"/>
      <protection hidden="1"/>
    </xf>
    <xf numFmtId="183" fontId="6" fillId="8" borderId="14" xfId="0" applyNumberFormat="1" applyFont="1" applyFill="1" applyBorder="1" applyAlignment="1" applyProtection="1">
      <alignment horizontal="right" vertical="center"/>
      <protection hidden="1"/>
    </xf>
    <xf numFmtId="181" fontId="9" fillId="8" borderId="0" xfId="0" applyNumberFormat="1" applyFont="1" applyFill="1" applyBorder="1" applyAlignment="1" applyProtection="1">
      <alignment horizontal="right" vertical="center"/>
      <protection hidden="1"/>
    </xf>
    <xf numFmtId="183" fontId="11" fillId="8" borderId="0" xfId="0" applyNumberFormat="1" applyFont="1" applyFill="1" applyBorder="1" applyAlignment="1" applyProtection="1">
      <alignment horizontal="left" vertical="center"/>
      <protection hidden="1"/>
    </xf>
    <xf numFmtId="175" fontId="11" fillId="8" borderId="0" xfId="0" applyNumberFormat="1" applyFont="1" applyFill="1" applyBorder="1" applyAlignment="1" applyProtection="1">
      <alignment horizontal="right" vertical="center"/>
      <protection hidden="1"/>
    </xf>
    <xf numFmtId="183" fontId="6" fillId="8" borderId="10" xfId="0" applyNumberFormat="1" applyFont="1" applyFill="1" applyBorder="1" applyAlignment="1" applyProtection="1">
      <alignment horizontal="right" vertical="center"/>
      <protection hidden="1"/>
    </xf>
    <xf numFmtId="181" fontId="6" fillId="8" borderId="10" xfId="0" applyNumberFormat="1" applyFont="1" applyFill="1" applyBorder="1" applyAlignment="1" applyProtection="1">
      <alignment horizontal="right" vertical="center"/>
      <protection hidden="1"/>
    </xf>
    <xf numFmtId="175" fontId="6" fillId="8" borderId="10" xfId="0" applyNumberFormat="1" applyFont="1" applyFill="1" applyBorder="1" applyAlignment="1" applyProtection="1">
      <alignment horizontal="right" vertical="center"/>
      <protection hidden="1"/>
    </xf>
    <xf numFmtId="183" fontId="6" fillId="8" borderId="16" xfId="0" applyNumberFormat="1" applyFont="1" applyFill="1" applyBorder="1" applyAlignment="1" applyProtection="1">
      <alignment horizontal="right" vertical="center"/>
      <protection hidden="1"/>
    </xf>
    <xf numFmtId="164" fontId="33" fillId="6" borderId="0" xfId="0" applyNumberFormat="1" applyFont="1" applyFill="1" applyBorder="1" applyAlignment="1" applyProtection="1">
      <alignment vertical="center"/>
      <protection hidden="1"/>
    </xf>
    <xf numFmtId="0" fontId="3" fillId="0" borderId="0" xfId="2" applyFont="1" applyFill="1" applyBorder="1" applyAlignment="1" applyProtection="1">
      <alignment horizontal="center" vertical="center"/>
      <protection hidden="1"/>
    </xf>
    <xf numFmtId="0" fontId="3" fillId="0" borderId="13" xfId="2" applyFont="1" applyFill="1" applyBorder="1" applyAlignment="1" applyProtection="1">
      <alignment horizontal="center" vertical="center"/>
      <protection hidden="1"/>
    </xf>
    <xf numFmtId="172" fontId="42"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center" vertical="top" wrapText="1"/>
      <protection hidden="1"/>
    </xf>
    <xf numFmtId="1" fontId="3" fillId="0" borderId="0" xfId="2" applyNumberFormat="1" applyFont="1" applyFill="1" applyBorder="1" applyAlignment="1" applyProtection="1">
      <alignment horizontal="center" vertical="center"/>
      <protection hidden="1"/>
    </xf>
    <xf numFmtId="0" fontId="9" fillId="10" borderId="17" xfId="0" applyFont="1" applyFill="1" applyBorder="1" applyAlignment="1" applyProtection="1">
      <alignment horizontal="left" vertical="center"/>
      <protection hidden="1"/>
    </xf>
    <xf numFmtId="0" fontId="9" fillId="10" borderId="15" xfId="0" applyFont="1" applyFill="1" applyBorder="1" applyAlignment="1" applyProtection="1">
      <alignment horizontal="left" vertical="center"/>
      <protection hidden="1"/>
    </xf>
    <xf numFmtId="0" fontId="3" fillId="0" borderId="0" xfId="2" applyFont="1" applyFill="1" applyAlignment="1" applyProtection="1">
      <alignment vertical="center"/>
      <protection hidden="1"/>
    </xf>
    <xf numFmtId="0" fontId="3" fillId="0" borderId="0" xfId="2" applyFont="1" applyFill="1" applyAlignment="1" applyProtection="1">
      <alignment horizontal="left" vertical="center"/>
      <protection hidden="1"/>
    </xf>
    <xf numFmtId="164" fontId="14" fillId="0" borderId="0" xfId="2" applyNumberFormat="1" applyFont="1" applyFill="1" applyBorder="1" applyAlignment="1" applyProtection="1">
      <alignment vertical="center"/>
      <protection hidden="1"/>
    </xf>
    <xf numFmtId="2" fontId="3" fillId="0" borderId="0" xfId="2" applyNumberFormat="1" applyFont="1" applyFill="1" applyBorder="1" applyAlignment="1" applyProtection="1">
      <alignment horizontal="left" vertical="center"/>
      <protection hidden="1"/>
    </xf>
    <xf numFmtId="2" fontId="3" fillId="0" borderId="0" xfId="2" applyNumberFormat="1" applyFont="1" applyFill="1" applyBorder="1" applyAlignment="1" applyProtection="1">
      <alignment horizontal="center" vertical="center"/>
      <protection hidden="1"/>
    </xf>
    <xf numFmtId="0" fontId="7" fillId="2" borderId="12" xfId="0" applyFont="1" applyFill="1" applyBorder="1" applyAlignment="1" applyProtection="1">
      <alignment vertical="center"/>
      <protection hidden="1"/>
    </xf>
    <xf numFmtId="2" fontId="10" fillId="0" borderId="0" xfId="0" applyNumberFormat="1"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164" fontId="10" fillId="0" borderId="0" xfId="0" applyNumberFormat="1" applyFont="1" applyFill="1" applyBorder="1" applyAlignment="1" applyProtection="1">
      <alignment vertical="center"/>
      <protection hidden="1"/>
    </xf>
    <xf numFmtId="2" fontId="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164" fontId="14" fillId="0" borderId="0" xfId="0" applyNumberFormat="1" applyFont="1" applyFill="1" applyBorder="1" applyAlignment="1" applyProtection="1">
      <alignment vertical="center"/>
      <protection hidden="1"/>
    </xf>
    <xf numFmtId="164" fontId="14" fillId="0" borderId="0" xfId="0" applyNumberFormat="1" applyFont="1" applyFill="1" applyBorder="1" applyAlignment="1" applyProtection="1">
      <alignment horizontal="center" vertical="center"/>
      <protection hidden="1"/>
    </xf>
    <xf numFmtId="2" fontId="3" fillId="0" borderId="0" xfId="0" applyNumberFormat="1" applyFont="1" applyFill="1" applyBorder="1" applyAlignment="1" applyProtection="1">
      <alignment horizontal="center" vertical="center"/>
      <protection hidden="1"/>
    </xf>
    <xf numFmtId="0" fontId="20" fillId="0" borderId="0" xfId="0" applyFont="1" applyFill="1" applyBorder="1" applyProtection="1"/>
    <xf numFmtId="0" fontId="10" fillId="0" borderId="0" xfId="0" applyFont="1" applyFill="1" applyBorder="1" applyProtection="1"/>
    <xf numFmtId="0" fontId="10" fillId="0" borderId="0" xfId="0" applyFont="1" applyFill="1" applyBorder="1" applyAlignment="1" applyProtection="1">
      <alignment wrapText="1"/>
    </xf>
    <xf numFmtId="0" fontId="3" fillId="0" borderId="0" xfId="0" applyFont="1" applyFill="1" applyBorder="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3" fillId="9" borderId="0" xfId="0" applyFont="1" applyFill="1"/>
    <xf numFmtId="0" fontId="36" fillId="9" borderId="0" xfId="0" applyFont="1" applyFill="1"/>
    <xf numFmtId="0" fontId="0" fillId="0" borderId="0" xfId="0" applyBorder="1" applyAlignment="1" applyProtection="1">
      <protection locked="0" hidden="1"/>
    </xf>
    <xf numFmtId="0" fontId="6" fillId="11" borderId="0" xfId="0" applyFont="1" applyFill="1"/>
    <xf numFmtId="0" fontId="3" fillId="11" borderId="0" xfId="0" applyFont="1" applyFill="1"/>
    <xf numFmtId="0" fontId="36" fillId="11" borderId="0" xfId="0" applyFont="1" applyFill="1"/>
    <xf numFmtId="2" fontId="15" fillId="5" borderId="0" xfId="2" applyNumberFormat="1" applyFont="1" applyFill="1" applyBorder="1" applyAlignment="1" applyProtection="1">
      <alignment horizontal="center" vertical="center"/>
      <protection hidden="1"/>
    </xf>
    <xf numFmtId="2" fontId="15" fillId="5" borderId="0" xfId="2" applyNumberFormat="1" applyFont="1" applyFill="1" applyBorder="1" applyAlignment="1" applyProtection="1">
      <alignment horizontal="right" vertical="center"/>
      <protection hidden="1"/>
    </xf>
    <xf numFmtId="0" fontId="10" fillId="2" borderId="0" xfId="2" applyFont="1" applyFill="1" applyAlignment="1" applyProtection="1">
      <alignment vertical="center"/>
      <protection hidden="1"/>
    </xf>
    <xf numFmtId="2" fontId="15" fillId="5" borderId="0" xfId="2" applyNumberFormat="1" applyFont="1" applyFill="1" applyBorder="1" applyAlignment="1" applyProtection="1">
      <alignment vertical="center"/>
      <protection hidden="1"/>
    </xf>
    <xf numFmtId="0" fontId="10" fillId="2" borderId="0" xfId="2" applyFont="1" applyFill="1" applyBorder="1" applyAlignment="1" applyProtection="1">
      <alignment vertical="center"/>
      <protection hidden="1"/>
    </xf>
    <xf numFmtId="2" fontId="46" fillId="5" borderId="0" xfId="2" applyNumberFormat="1" applyFont="1" applyFill="1" applyBorder="1" applyAlignment="1" applyProtection="1">
      <alignment vertical="center"/>
      <protection hidden="1"/>
    </xf>
    <xf numFmtId="0" fontId="3" fillId="2" borderId="13" xfId="2"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0" fontId="3" fillId="6" borderId="0" xfId="2" applyFont="1" applyFill="1" applyBorder="1" applyAlignment="1" applyProtection="1">
      <alignment vertical="center"/>
      <protection hidden="1"/>
    </xf>
    <xf numFmtId="164" fontId="6" fillId="6" borderId="0" xfId="2" applyNumberFormat="1" applyFont="1" applyFill="1" applyBorder="1" applyAlignment="1" applyProtection="1">
      <alignment horizontal="right" vertical="center"/>
      <protection hidden="1"/>
    </xf>
    <xf numFmtId="0" fontId="3" fillId="6" borderId="0" xfId="2" applyFont="1" applyFill="1" applyBorder="1" applyAlignment="1" applyProtection="1">
      <alignment horizontal="right" vertical="center"/>
      <protection hidden="1"/>
    </xf>
    <xf numFmtId="165" fontId="6" fillId="6" borderId="0" xfId="2" applyNumberFormat="1" applyFont="1" applyFill="1" applyBorder="1" applyAlignment="1" applyProtection="1">
      <alignment horizontal="right" vertical="center"/>
      <protection hidden="1"/>
    </xf>
    <xf numFmtId="0" fontId="3" fillId="2" borderId="16" xfId="2" applyFont="1" applyFill="1" applyBorder="1" applyAlignment="1" applyProtection="1">
      <alignment vertical="center"/>
      <protection hidden="1"/>
    </xf>
    <xf numFmtId="0" fontId="3" fillId="2" borderId="10" xfId="2" applyFont="1" applyFill="1" applyBorder="1" applyAlignment="1" applyProtection="1">
      <alignment vertical="center"/>
      <protection hidden="1"/>
    </xf>
    <xf numFmtId="0" fontId="6" fillId="2" borderId="10" xfId="2" applyFont="1" applyFill="1" applyBorder="1" applyAlignment="1" applyProtection="1">
      <alignment vertical="center"/>
      <protection hidden="1"/>
    </xf>
    <xf numFmtId="0" fontId="3" fillId="6" borderId="10" xfId="2" applyFont="1" applyFill="1" applyBorder="1" applyAlignment="1" applyProtection="1">
      <alignment vertical="center"/>
      <protection hidden="1"/>
    </xf>
    <xf numFmtId="164" fontId="6" fillId="6" borderId="10" xfId="2" applyNumberFormat="1" applyFont="1" applyFill="1" applyBorder="1" applyAlignment="1" applyProtection="1">
      <alignment horizontal="right" vertical="center"/>
      <protection hidden="1"/>
    </xf>
    <xf numFmtId="0" fontId="3" fillId="6" borderId="10" xfId="2" applyFont="1" applyFill="1" applyBorder="1" applyAlignment="1" applyProtection="1">
      <alignment horizontal="right" vertical="center"/>
      <protection hidden="1"/>
    </xf>
    <xf numFmtId="165" fontId="6" fillId="6" borderId="10" xfId="2" applyNumberFormat="1" applyFont="1" applyFill="1" applyBorder="1" applyAlignment="1" applyProtection="1">
      <alignment horizontal="right" vertical="center"/>
      <protection hidden="1"/>
    </xf>
    <xf numFmtId="0" fontId="3" fillId="2" borderId="15" xfId="2" applyFont="1" applyFill="1" applyBorder="1" applyAlignment="1" applyProtection="1">
      <alignment vertical="center"/>
      <protection hidden="1"/>
    </xf>
    <xf numFmtId="0" fontId="3" fillId="2" borderId="1" xfId="2" applyFont="1" applyFill="1" applyBorder="1" applyAlignment="1" applyProtection="1">
      <alignment vertical="center"/>
      <protection hidden="1"/>
    </xf>
    <xf numFmtId="164" fontId="6" fillId="2" borderId="0" xfId="2" applyNumberFormat="1" applyFont="1" applyFill="1" applyBorder="1" applyAlignment="1" applyProtection="1">
      <alignment vertical="center"/>
      <protection hidden="1"/>
    </xf>
    <xf numFmtId="0" fontId="7" fillId="2" borderId="0" xfId="2" applyFont="1" applyFill="1" applyBorder="1" applyAlignment="1" applyProtection="1">
      <alignment vertical="center"/>
      <protection hidden="1"/>
    </xf>
    <xf numFmtId="0" fontId="3" fillId="2" borderId="17" xfId="2" applyFont="1" applyFill="1" applyBorder="1" applyAlignment="1" applyProtection="1">
      <alignment vertical="center"/>
      <protection hidden="1"/>
    </xf>
    <xf numFmtId="0" fontId="3" fillId="2" borderId="14" xfId="2" applyFont="1" applyFill="1" applyBorder="1" applyAlignment="1" applyProtection="1">
      <alignment vertical="center"/>
      <protection hidden="1"/>
    </xf>
    <xf numFmtId="0" fontId="3" fillId="2" borderId="12" xfId="2" applyFont="1" applyFill="1" applyBorder="1" applyAlignment="1" applyProtection="1">
      <alignment vertical="center"/>
      <protection hidden="1"/>
    </xf>
    <xf numFmtId="0" fontId="11" fillId="0" borderId="0" xfId="2" applyFont="1" applyFill="1" applyBorder="1" applyAlignment="1" applyProtection="1">
      <alignment horizontal="right" vertical="center"/>
      <protection hidden="1"/>
    </xf>
    <xf numFmtId="0" fontId="11" fillId="0" borderId="0" xfId="2" applyFont="1" applyFill="1" applyBorder="1" applyAlignment="1" applyProtection="1">
      <alignment vertical="center"/>
      <protection hidden="1"/>
    </xf>
    <xf numFmtId="1" fontId="9" fillId="0" borderId="0" xfId="2" applyNumberFormat="1" applyFont="1" applyFill="1" applyBorder="1" applyAlignment="1" applyProtection="1">
      <alignment horizontal="right" vertical="center"/>
      <protection hidden="1"/>
    </xf>
    <xf numFmtId="0" fontId="12" fillId="7" borderId="11"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3" fillId="6" borderId="1" xfId="2" applyFont="1" applyFill="1" applyBorder="1" applyAlignment="1" applyProtection="1">
      <alignment horizontal="left" vertical="center"/>
      <protection hidden="1"/>
    </xf>
    <xf numFmtId="1" fontId="6" fillId="6" borderId="0" xfId="2" applyNumberFormat="1" applyFont="1" applyFill="1" applyBorder="1" applyAlignment="1" applyProtection="1">
      <alignment horizontal="right" vertical="center"/>
      <protection hidden="1"/>
    </xf>
    <xf numFmtId="0" fontId="3" fillId="2" borderId="0" xfId="2" applyFont="1" applyFill="1" applyBorder="1" applyAlignment="1" applyProtection="1">
      <alignment horizontal="left" vertical="center"/>
      <protection hidden="1"/>
    </xf>
    <xf numFmtId="0" fontId="3" fillId="6" borderId="0" xfId="2" applyFont="1" applyFill="1" applyBorder="1" applyAlignment="1" applyProtection="1">
      <alignment horizontal="left" vertical="center"/>
      <protection hidden="1"/>
    </xf>
    <xf numFmtId="171" fontId="6" fillId="6" borderId="0" xfId="2" applyNumberFormat="1" applyFont="1" applyFill="1" applyBorder="1" applyAlignment="1" applyProtection="1">
      <alignment vertical="center"/>
      <protection hidden="1"/>
    </xf>
    <xf numFmtId="164" fontId="6" fillId="6" borderId="0" xfId="2" applyNumberFormat="1" applyFont="1" applyFill="1" applyBorder="1" applyAlignment="1" applyProtection="1">
      <alignment vertical="center"/>
      <protection hidden="1"/>
    </xf>
    <xf numFmtId="165" fontId="6" fillId="6" borderId="0" xfId="2" applyNumberFormat="1" applyFont="1" applyFill="1" applyBorder="1" applyAlignment="1" applyProtection="1">
      <alignment vertical="center"/>
      <protection hidden="1"/>
    </xf>
    <xf numFmtId="0" fontId="9" fillId="2" borderId="1" xfId="2" applyFont="1" applyFill="1" applyBorder="1" applyAlignment="1" applyProtection="1">
      <protection hidden="1"/>
    </xf>
    <xf numFmtId="0" fontId="9" fillId="6" borderId="0" xfId="2" applyFont="1" applyFill="1" applyBorder="1" applyAlignment="1" applyProtection="1">
      <protection hidden="1"/>
    </xf>
    <xf numFmtId="0" fontId="17" fillId="6" borderId="1" xfId="2" applyFont="1" applyFill="1" applyBorder="1" applyAlignment="1" applyProtection="1">
      <alignment vertical="top" wrapText="1"/>
      <protection hidden="1"/>
    </xf>
    <xf numFmtId="0" fontId="17" fillId="6" borderId="0" xfId="2" applyFont="1" applyFill="1" applyBorder="1" applyAlignment="1" applyProtection="1">
      <alignment vertical="top" wrapText="1"/>
      <protection hidden="1"/>
    </xf>
    <xf numFmtId="0" fontId="9" fillId="6" borderId="1" xfId="2" applyFont="1" applyFill="1" applyBorder="1" applyAlignment="1" applyProtection="1">
      <alignment horizontal="left"/>
      <protection hidden="1"/>
    </xf>
    <xf numFmtId="0" fontId="9" fillId="6" borderId="0" xfId="2" applyFont="1" applyFill="1" applyBorder="1" applyAlignment="1" applyProtection="1">
      <alignment horizontal="left"/>
      <protection hidden="1"/>
    </xf>
    <xf numFmtId="0" fontId="9" fillId="6" borderId="1" xfId="2" applyFont="1" applyFill="1" applyBorder="1" applyAlignment="1" applyProtection="1">
      <protection hidden="1"/>
    </xf>
    <xf numFmtId="0" fontId="6" fillId="2" borderId="13" xfId="2" applyFont="1" applyFill="1" applyBorder="1" applyAlignment="1" applyProtection="1">
      <alignment vertical="center"/>
      <protection hidden="1"/>
    </xf>
    <xf numFmtId="0" fontId="7" fillId="2" borderId="13" xfId="2" applyFont="1" applyFill="1" applyBorder="1" applyAlignment="1" applyProtection="1">
      <alignment vertical="center"/>
      <protection hidden="1"/>
    </xf>
    <xf numFmtId="0" fontId="9" fillId="3" borderId="16" xfId="2" applyFont="1" applyFill="1" applyBorder="1" applyAlignment="1" applyProtection="1">
      <alignment vertical="center"/>
      <protection hidden="1"/>
    </xf>
    <xf numFmtId="0" fontId="9" fillId="3" borderId="10" xfId="2" applyFont="1" applyFill="1" applyBorder="1" applyAlignment="1" applyProtection="1">
      <alignment vertical="center"/>
      <protection hidden="1"/>
    </xf>
    <xf numFmtId="0" fontId="9" fillId="8" borderId="15" xfId="2" applyFont="1" applyFill="1" applyBorder="1" applyAlignment="1" applyProtection="1">
      <alignment vertical="center"/>
      <protection hidden="1"/>
    </xf>
    <xf numFmtId="0" fontId="9" fillId="3" borderId="1" xfId="2" applyFont="1" applyFill="1" applyBorder="1" applyAlignment="1" applyProtection="1">
      <alignment vertical="center"/>
      <protection hidden="1"/>
    </xf>
    <xf numFmtId="0" fontId="9" fillId="3" borderId="0" xfId="2" applyFont="1" applyFill="1" applyBorder="1" applyAlignment="1" applyProtection="1">
      <alignment vertical="center"/>
      <protection hidden="1"/>
    </xf>
    <xf numFmtId="0" fontId="9" fillId="8" borderId="17" xfId="2" applyFont="1" applyFill="1" applyBorder="1" applyAlignment="1" applyProtection="1">
      <alignment vertical="center"/>
      <protection hidden="1"/>
    </xf>
    <xf numFmtId="0" fontId="9" fillId="3" borderId="14" xfId="2" applyFont="1" applyFill="1" applyBorder="1" applyAlignment="1" applyProtection="1">
      <alignment vertical="center"/>
      <protection hidden="1"/>
    </xf>
    <xf numFmtId="0" fontId="9" fillId="3" borderId="13" xfId="2" applyFont="1" applyFill="1" applyBorder="1" applyAlignment="1" applyProtection="1">
      <alignment vertical="center"/>
      <protection hidden="1"/>
    </xf>
    <xf numFmtId="0" fontId="9" fillId="8" borderId="12" xfId="2" applyFont="1" applyFill="1" applyBorder="1" applyAlignment="1" applyProtection="1">
      <alignment vertical="center"/>
      <protection hidden="1"/>
    </xf>
    <xf numFmtId="0" fontId="6" fillId="6" borderId="1" xfId="2" applyFont="1" applyFill="1" applyBorder="1" applyAlignment="1" applyProtection="1">
      <alignment horizontal="left" vertical="center"/>
      <protection hidden="1"/>
    </xf>
    <xf numFmtId="0" fontId="37" fillId="2" borderId="0" xfId="2" applyFont="1" applyFill="1" applyAlignment="1" applyProtection="1">
      <alignment vertical="center"/>
      <protection hidden="1"/>
    </xf>
    <xf numFmtId="49" fontId="3" fillId="6" borderId="1" xfId="2" applyNumberFormat="1" applyFont="1" applyFill="1" applyBorder="1" applyAlignment="1" applyProtection="1">
      <alignment vertical="center"/>
      <protection hidden="1"/>
    </xf>
    <xf numFmtId="0" fontId="3" fillId="2" borderId="0" xfId="2" applyFont="1" applyFill="1" applyBorder="1" applyAlignment="1" applyProtection="1">
      <protection hidden="1"/>
    </xf>
    <xf numFmtId="0" fontId="6" fillId="6" borderId="1" xfId="2" applyFont="1" applyFill="1" applyBorder="1" applyAlignment="1" applyProtection="1">
      <alignment vertical="center"/>
      <protection hidden="1"/>
    </xf>
    <xf numFmtId="0" fontId="6" fillId="6" borderId="0" xfId="2" applyFont="1" applyFill="1" applyBorder="1" applyAlignment="1" applyProtection="1">
      <alignment vertical="center"/>
      <protection hidden="1"/>
    </xf>
    <xf numFmtId="0" fontId="9" fillId="6" borderId="14" xfId="2" applyFont="1" applyFill="1" applyBorder="1" applyAlignment="1" applyProtection="1">
      <alignment vertical="center"/>
      <protection hidden="1"/>
    </xf>
    <xf numFmtId="0" fontId="9" fillId="6" borderId="13" xfId="2" applyFont="1" applyFill="1" applyBorder="1" applyAlignment="1" applyProtection="1">
      <alignment vertical="center"/>
      <protection hidden="1"/>
    </xf>
    <xf numFmtId="0" fontId="9" fillId="6" borderId="12" xfId="2" applyFont="1" applyFill="1" applyBorder="1" applyAlignment="1" applyProtection="1">
      <alignment vertical="center"/>
      <protection hidden="1"/>
    </xf>
    <xf numFmtId="0" fontId="9" fillId="2" borderId="0" xfId="2" applyFont="1" applyFill="1" applyBorder="1" applyAlignment="1" applyProtection="1">
      <alignment vertical="center"/>
      <protection hidden="1"/>
    </xf>
    <xf numFmtId="0" fontId="11" fillId="3" borderId="0" xfId="2" applyFont="1" applyFill="1" applyBorder="1" applyAlignment="1" applyProtection="1">
      <alignment horizontal="right" vertical="center"/>
      <protection hidden="1"/>
    </xf>
    <xf numFmtId="0" fontId="9" fillId="3" borderId="0" xfId="2" applyFont="1" applyFill="1" applyBorder="1" applyAlignment="1" applyProtection="1">
      <alignment horizontal="right" vertical="center"/>
      <protection hidden="1"/>
    </xf>
    <xf numFmtId="0" fontId="9" fillId="3" borderId="13" xfId="2" applyFont="1" applyFill="1" applyBorder="1" applyAlignment="1" applyProtection="1">
      <alignment horizontal="right" vertical="center"/>
      <protection hidden="1"/>
    </xf>
    <xf numFmtId="0" fontId="3" fillId="2" borderId="20" xfId="2" applyFont="1" applyFill="1" applyBorder="1" applyAlignment="1" applyProtection="1">
      <alignment vertical="center"/>
      <protection locked="0"/>
    </xf>
    <xf numFmtId="0" fontId="3" fillId="2" borderId="8" xfId="2" applyFont="1" applyFill="1" applyBorder="1" applyAlignment="1" applyProtection="1">
      <alignment vertical="center"/>
      <protection locked="0"/>
    </xf>
    <xf numFmtId="0" fontId="6" fillId="2" borderId="8" xfId="2" applyFont="1" applyFill="1" applyBorder="1" applyAlignment="1" applyProtection="1">
      <alignment vertical="center"/>
      <protection locked="0"/>
    </xf>
    <xf numFmtId="0" fontId="4" fillId="2" borderId="8" xfId="2" applyFont="1" applyFill="1" applyBorder="1" applyAlignment="1" applyProtection="1">
      <alignment vertical="center"/>
      <protection locked="0"/>
    </xf>
    <xf numFmtId="0" fontId="3" fillId="2" borderId="7" xfId="2" applyFont="1" applyFill="1" applyBorder="1" applyAlignment="1" applyProtection="1">
      <alignment vertical="center"/>
      <protection locked="0"/>
    </xf>
    <xf numFmtId="0" fontId="3" fillId="2" borderId="1"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0" fontId="3" fillId="2" borderId="19" xfId="2" applyFont="1" applyFill="1" applyBorder="1" applyAlignment="1" applyProtection="1">
      <alignment vertical="center"/>
      <protection locked="0"/>
    </xf>
    <xf numFmtId="0" fontId="3" fillId="2" borderId="3" xfId="2" applyFont="1" applyFill="1" applyBorder="1" applyAlignment="1" applyProtection="1">
      <alignment vertical="center"/>
      <protection locked="0"/>
    </xf>
    <xf numFmtId="0" fontId="3" fillId="2" borderId="2" xfId="2" applyFont="1" applyFill="1" applyBorder="1" applyAlignment="1" applyProtection="1">
      <alignment vertical="center"/>
      <protection locked="0"/>
    </xf>
    <xf numFmtId="0" fontId="9" fillId="0" borderId="0" xfId="2" applyFont="1" applyFill="1" applyBorder="1" applyAlignment="1" applyProtection="1">
      <alignment horizontal="center" vertical="center"/>
      <protection locked="0" hidden="1"/>
    </xf>
    <xf numFmtId="174" fontId="3" fillId="0" borderId="0" xfId="0" applyNumberFormat="1" applyFont="1" applyFill="1" applyBorder="1" applyAlignment="1" applyProtection="1">
      <alignment horizontal="right" vertical="center"/>
      <protection locked="0" hidden="1"/>
    </xf>
    <xf numFmtId="0" fontId="9" fillId="0" borderId="10" xfId="2" applyFont="1" applyFill="1" applyBorder="1" applyAlignment="1" applyProtection="1">
      <alignment horizontal="center" vertical="center"/>
      <protection locked="0" hidden="1"/>
    </xf>
    <xf numFmtId="0" fontId="9" fillId="0" borderId="10" xfId="2" applyFont="1" applyFill="1" applyBorder="1" applyAlignment="1" applyProtection="1">
      <alignment vertical="center"/>
      <protection hidden="1"/>
    </xf>
    <xf numFmtId="1" fontId="9" fillId="0" borderId="10" xfId="2" applyNumberFormat="1" applyFont="1" applyFill="1" applyBorder="1" applyAlignment="1" applyProtection="1">
      <alignment horizontal="right" vertical="center"/>
      <protection hidden="1"/>
    </xf>
    <xf numFmtId="174" fontId="3" fillId="0" borderId="10" xfId="0" applyNumberFormat="1" applyFont="1" applyFill="1" applyBorder="1" applyAlignment="1" applyProtection="1">
      <alignment horizontal="right" vertical="center"/>
      <protection locked="0" hidden="1"/>
    </xf>
    <xf numFmtId="0" fontId="9" fillId="0" borderId="0" xfId="2" applyFont="1" applyFill="1" applyBorder="1" applyAlignment="1" applyProtection="1">
      <alignment horizontal="left" vertical="center"/>
      <protection hidden="1"/>
    </xf>
    <xf numFmtId="0" fontId="46" fillId="2" borderId="0" xfId="2" applyFont="1" applyFill="1" applyBorder="1" applyAlignment="1" applyProtection="1">
      <alignment vertical="center"/>
      <protection hidden="1"/>
    </xf>
    <xf numFmtId="0" fontId="47" fillId="12" borderId="0" xfId="2" applyFont="1" applyFill="1" applyBorder="1" applyAlignment="1" applyProtection="1">
      <alignment vertical="center"/>
      <protection hidden="1"/>
    </xf>
    <xf numFmtId="0" fontId="46" fillId="12" borderId="0" xfId="2" applyFont="1" applyFill="1" applyBorder="1" applyAlignment="1" applyProtection="1">
      <alignment vertical="center"/>
      <protection hidden="1"/>
    </xf>
    <xf numFmtId="0" fontId="3" fillId="6" borderId="13" xfId="2" applyFont="1" applyFill="1" applyBorder="1" applyAlignment="1" applyProtection="1">
      <alignment vertical="center"/>
      <protection hidden="1"/>
    </xf>
    <xf numFmtId="2" fontId="15" fillId="5" borderId="13" xfId="2" applyNumberFormat="1" applyFont="1" applyFill="1" applyBorder="1" applyAlignment="1" applyProtection="1">
      <alignment horizontal="right" vertical="center"/>
      <protection hidden="1"/>
    </xf>
    <xf numFmtId="2" fontId="15" fillId="5" borderId="13" xfId="2" applyNumberFormat="1" applyFont="1" applyFill="1" applyBorder="1" applyAlignment="1" applyProtection="1">
      <alignment horizontal="center" vertical="center"/>
      <protection hidden="1"/>
    </xf>
    <xf numFmtId="0" fontId="16" fillId="6" borderId="0" xfId="2" applyFont="1" applyFill="1" applyBorder="1" applyAlignment="1" applyProtection="1">
      <alignment vertical="center"/>
      <protection hidden="1"/>
    </xf>
    <xf numFmtId="2" fontId="15" fillId="5" borderId="13" xfId="2" applyNumberFormat="1" applyFont="1" applyFill="1" applyBorder="1" applyAlignment="1" applyProtection="1">
      <alignment vertical="center"/>
      <protection hidden="1"/>
    </xf>
    <xf numFmtId="2" fontId="15" fillId="5" borderId="10" xfId="2" applyNumberFormat="1" applyFont="1" applyFill="1" applyBorder="1" applyAlignment="1" applyProtection="1">
      <alignment horizontal="right" vertical="center"/>
      <protection hidden="1"/>
    </xf>
    <xf numFmtId="2" fontId="15" fillId="5" borderId="10" xfId="2" applyNumberFormat="1" applyFont="1" applyFill="1" applyBorder="1" applyAlignment="1" applyProtection="1">
      <alignment horizontal="center" vertical="center"/>
      <protection hidden="1"/>
    </xf>
    <xf numFmtId="0" fontId="17" fillId="2" borderId="10" xfId="0" applyFont="1" applyFill="1" applyBorder="1" applyAlignment="1" applyProtection="1">
      <alignment vertical="top"/>
      <protection hidden="1"/>
    </xf>
    <xf numFmtId="0" fontId="17" fillId="6" borderId="10" xfId="0" applyFont="1" applyFill="1" applyBorder="1" applyAlignment="1" applyProtection="1">
      <alignment vertical="top" wrapText="1"/>
      <protection hidden="1"/>
    </xf>
    <xf numFmtId="0" fontId="17" fillId="6" borderId="16" xfId="0" applyFont="1" applyFill="1" applyBorder="1" applyAlignment="1" applyProtection="1">
      <alignment vertical="top" wrapText="1"/>
      <protection hidden="1"/>
    </xf>
    <xf numFmtId="164" fontId="6" fillId="0" borderId="0" xfId="0" applyNumberFormat="1" applyFont="1" applyFill="1" applyBorder="1" applyAlignment="1" applyProtection="1">
      <alignment horizontal="right" vertical="center"/>
      <protection locked="0" hidden="1"/>
    </xf>
    <xf numFmtId="164" fontId="6" fillId="0" borderId="10" xfId="0" applyNumberFormat="1" applyFont="1" applyFill="1" applyBorder="1" applyAlignment="1" applyProtection="1">
      <alignment horizontal="right" vertical="center"/>
      <protection locked="0" hidden="1"/>
    </xf>
    <xf numFmtId="165" fontId="6" fillId="0" borderId="0" xfId="0" applyNumberFormat="1" applyFont="1" applyFill="1" applyBorder="1" applyAlignment="1" applyProtection="1">
      <alignment horizontal="right" vertical="center"/>
      <protection locked="0" hidden="1"/>
    </xf>
    <xf numFmtId="0" fontId="9" fillId="2" borderId="11" xfId="0" applyFont="1" applyFill="1" applyBorder="1" applyAlignment="1" applyProtection="1">
      <alignment vertical="center"/>
      <protection hidden="1"/>
    </xf>
    <xf numFmtId="175" fontId="6" fillId="0" borderId="0" xfId="0" applyNumberFormat="1" applyFont="1" applyFill="1" applyBorder="1" applyAlignment="1" applyProtection="1">
      <alignment vertical="center"/>
      <protection locked="0" hidden="1"/>
    </xf>
    <xf numFmtId="179" fontId="3" fillId="2" borderId="17" xfId="2" applyNumberFormat="1" applyFont="1" applyFill="1" applyBorder="1" applyAlignment="1" applyProtection="1">
      <alignment vertical="center"/>
      <protection hidden="1"/>
    </xf>
    <xf numFmtId="0" fontId="9" fillId="2" borderId="17"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18" fillId="6" borderId="0" xfId="2" applyFill="1" applyBorder="1" applyProtection="1">
      <protection hidden="1"/>
    </xf>
    <xf numFmtId="0" fontId="0" fillId="0" borderId="11" xfId="0" applyBorder="1"/>
    <xf numFmtId="0" fontId="9" fillId="2" borderId="10" xfId="0" applyFont="1" applyFill="1" applyBorder="1" applyAlignment="1" applyProtection="1">
      <alignment vertical="center"/>
      <protection hidden="1"/>
    </xf>
    <xf numFmtId="0" fontId="0" fillId="0" borderId="0" xfId="0" applyBorder="1"/>
    <xf numFmtId="0" fontId="9" fillId="6" borderId="0" xfId="2" applyFont="1" applyFill="1" applyBorder="1" applyAlignment="1" applyProtection="1">
      <alignment vertical="center"/>
      <protection hidden="1"/>
    </xf>
    <xf numFmtId="0" fontId="9" fillId="6" borderId="0" xfId="2" applyFont="1" applyFill="1" applyBorder="1" applyAlignment="1" applyProtection="1">
      <alignment horizontal="left" vertical="center"/>
      <protection hidden="1"/>
    </xf>
    <xf numFmtId="0" fontId="22" fillId="6" borderId="0" xfId="0" applyFont="1" applyFill="1" applyBorder="1" applyAlignment="1" applyProtection="1">
      <alignment vertical="top" wrapText="1"/>
      <protection hidden="1"/>
    </xf>
    <xf numFmtId="0" fontId="22" fillId="6" borderId="10" xfId="0" applyFont="1" applyFill="1" applyBorder="1" applyAlignment="1" applyProtection="1">
      <alignment vertical="top" wrapText="1"/>
      <protection hidden="1"/>
    </xf>
    <xf numFmtId="173" fontId="3" fillId="6" borderId="0" xfId="2" applyNumberFormat="1" applyFont="1" applyFill="1" applyBorder="1" applyAlignment="1" applyProtection="1">
      <alignment horizontal="left" vertical="center"/>
      <protection locked="0" hidden="1"/>
    </xf>
    <xf numFmtId="174" fontId="6" fillId="6" borderId="0" xfId="0" applyNumberFormat="1" applyFont="1" applyFill="1" applyBorder="1" applyAlignment="1" applyProtection="1">
      <alignment horizontal="right" vertical="center"/>
      <protection locked="0" hidden="1"/>
    </xf>
    <xf numFmtId="173" fontId="6" fillId="6" borderId="0" xfId="2" applyNumberFormat="1" applyFont="1" applyFill="1" applyBorder="1" applyAlignment="1" applyProtection="1">
      <alignment horizontal="right" vertical="center"/>
      <protection locked="0" hidden="1"/>
    </xf>
    <xf numFmtId="0" fontId="11" fillId="8" borderId="0" xfId="2" applyFont="1" applyFill="1" applyBorder="1" applyAlignment="1" applyProtection="1">
      <alignment vertical="center"/>
      <protection hidden="1"/>
    </xf>
    <xf numFmtId="0" fontId="3" fillId="8" borderId="0" xfId="2" applyFont="1" applyFill="1" applyBorder="1" applyAlignment="1" applyProtection="1">
      <alignment vertical="center"/>
      <protection hidden="1"/>
    </xf>
    <xf numFmtId="0" fontId="3" fillId="8" borderId="1" xfId="2" applyFont="1" applyFill="1" applyBorder="1" applyAlignment="1" applyProtection="1">
      <alignment vertical="center"/>
      <protection hidden="1"/>
    </xf>
    <xf numFmtId="0" fontId="3" fillId="8" borderId="13" xfId="2" applyFont="1" applyFill="1" applyBorder="1" applyAlignment="1" applyProtection="1">
      <alignment vertical="center"/>
      <protection hidden="1"/>
    </xf>
    <xf numFmtId="0" fontId="3" fillId="8" borderId="14" xfId="2" applyFont="1" applyFill="1" applyBorder="1" applyAlignment="1" applyProtection="1">
      <alignment vertical="center"/>
      <protection hidden="1"/>
    </xf>
    <xf numFmtId="0" fontId="3" fillId="8" borderId="10" xfId="2" applyFont="1" applyFill="1" applyBorder="1" applyAlignment="1" applyProtection="1">
      <alignment vertical="center"/>
      <protection hidden="1"/>
    </xf>
    <xf numFmtId="0" fontId="3" fillId="8" borderId="12" xfId="2" applyFont="1" applyFill="1" applyBorder="1" applyAlignment="1" applyProtection="1">
      <alignment vertical="center"/>
      <protection hidden="1"/>
    </xf>
    <xf numFmtId="0" fontId="3" fillId="8" borderId="15" xfId="2" applyFont="1" applyFill="1" applyBorder="1" applyAlignment="1" applyProtection="1">
      <alignment vertical="center"/>
      <protection hidden="1"/>
    </xf>
    <xf numFmtId="0" fontId="3" fillId="8" borderId="16" xfId="2" applyFont="1" applyFill="1" applyBorder="1" applyAlignment="1" applyProtection="1">
      <alignment vertical="center"/>
      <protection hidden="1"/>
    </xf>
    <xf numFmtId="0" fontId="38" fillId="3" borderId="0"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protection hidden="1"/>
    </xf>
    <xf numFmtId="176" fontId="9" fillId="6" borderId="0" xfId="0" applyNumberFormat="1" applyFont="1" applyFill="1" applyBorder="1" applyAlignment="1" applyProtection="1">
      <alignment vertical="center"/>
      <protection locked="0" hidden="1"/>
    </xf>
    <xf numFmtId="0" fontId="3" fillId="2" borderId="17" xfId="0" applyFont="1" applyFill="1" applyBorder="1" applyAlignment="1" applyProtection="1">
      <alignment horizontal="left" vertical="center"/>
      <protection hidden="1"/>
    </xf>
    <xf numFmtId="175" fontId="19" fillId="9" borderId="11" xfId="0" applyNumberFormat="1" applyFont="1" applyFill="1" applyBorder="1" applyAlignment="1" applyProtection="1">
      <alignment vertical="center"/>
      <protection hidden="1"/>
    </xf>
    <xf numFmtId="16" fontId="19" fillId="9" borderId="11" xfId="0" applyNumberFormat="1" applyFont="1" applyFill="1" applyBorder="1" applyAlignment="1" applyProtection="1">
      <alignment vertical="center"/>
      <protection hidden="1"/>
    </xf>
    <xf numFmtId="0" fontId="7" fillId="6" borderId="0" xfId="2" applyFont="1" applyFill="1" applyBorder="1" applyAlignment="1" applyProtection="1">
      <protection hidden="1"/>
    </xf>
    <xf numFmtId="178" fontId="35" fillId="10" borderId="11" xfId="2" applyNumberFormat="1" applyFont="1" applyFill="1" applyBorder="1" applyAlignment="1" applyProtection="1">
      <alignment horizontal="center" vertical="center"/>
      <protection locked="0" hidden="1"/>
    </xf>
    <xf numFmtId="0" fontId="6" fillId="10" borderId="11" xfId="2" applyFont="1" applyFill="1" applyBorder="1" applyAlignment="1" applyProtection="1">
      <alignment horizontal="center" vertical="center"/>
      <protection locked="0" hidden="1"/>
    </xf>
    <xf numFmtId="173" fontId="6" fillId="10" borderId="11" xfId="2" applyNumberFormat="1" applyFont="1" applyFill="1" applyBorder="1" applyAlignment="1" applyProtection="1">
      <alignment horizontal="center" vertical="center"/>
      <protection locked="0" hidden="1"/>
    </xf>
    <xf numFmtId="0" fontId="18" fillId="0" borderId="0" xfId="0" applyFont="1"/>
    <xf numFmtId="0" fontId="0" fillId="11" borderId="11" xfId="0" applyFill="1" applyBorder="1"/>
    <xf numFmtId="0" fontId="0" fillId="10" borderId="11" xfId="0" applyFill="1" applyBorder="1"/>
    <xf numFmtId="0" fontId="0" fillId="9" borderId="11" xfId="0" applyFill="1" applyBorder="1"/>
    <xf numFmtId="0" fontId="18" fillId="0" borderId="0" xfId="0" applyFont="1" applyFill="1" applyBorder="1"/>
    <xf numFmtId="0" fontId="39" fillId="7" borderId="11" xfId="0" applyFont="1" applyFill="1" applyBorder="1" applyAlignment="1" applyProtection="1">
      <alignment horizontal="center" vertical="center"/>
      <protection hidden="1"/>
    </xf>
    <xf numFmtId="0" fontId="48" fillId="0" borderId="0" xfId="1" applyFont="1" applyAlignment="1" applyProtection="1"/>
    <xf numFmtId="0" fontId="40" fillId="2" borderId="0" xfId="2" quotePrefix="1" applyFont="1" applyFill="1" applyBorder="1" applyAlignment="1" applyProtection="1">
      <alignment vertical="center"/>
      <protection locked="0" hidden="1"/>
    </xf>
    <xf numFmtId="175" fontId="3" fillId="6" borderId="0" xfId="2" applyNumberFormat="1" applyFont="1" applyFill="1" applyBorder="1" applyAlignment="1" applyProtection="1">
      <alignment horizontal="center" vertical="center"/>
      <protection hidden="1"/>
    </xf>
    <xf numFmtId="0" fontId="3" fillId="0" borderId="8" xfId="2" applyFont="1" applyFill="1" applyBorder="1" applyAlignment="1" applyProtection="1">
      <alignment horizontal="left" vertical="center"/>
      <protection hidden="1"/>
    </xf>
    <xf numFmtId="0" fontId="3" fillId="0" borderId="8" xfId="2" applyFont="1" applyFill="1" applyBorder="1" applyAlignment="1" applyProtection="1">
      <alignment horizontal="right" vertical="center"/>
      <protection hidden="1"/>
    </xf>
    <xf numFmtId="164" fontId="3" fillId="0" borderId="8" xfId="2" applyNumberFormat="1" applyFont="1" applyFill="1" applyBorder="1" applyAlignment="1" applyProtection="1">
      <alignment vertical="center"/>
      <protection hidden="1"/>
    </xf>
    <xf numFmtId="0" fontId="49" fillId="0" borderId="0" xfId="1" applyFont="1" applyAlignment="1" applyProtection="1"/>
    <xf numFmtId="0" fontId="3" fillId="2" borderId="2" xfId="2" applyFont="1" applyFill="1" applyBorder="1" applyAlignment="1" applyProtection="1">
      <alignment vertical="center"/>
      <protection locked="0" hidden="1"/>
    </xf>
    <xf numFmtId="0" fontId="3" fillId="2" borderId="3" xfId="2" applyFont="1" applyFill="1" applyBorder="1" applyAlignment="1" applyProtection="1">
      <alignment vertical="center"/>
      <protection locked="0" hidden="1"/>
    </xf>
    <xf numFmtId="0" fontId="3" fillId="2" borderId="19" xfId="2" applyFont="1" applyFill="1" applyBorder="1" applyAlignment="1" applyProtection="1">
      <alignment vertical="center"/>
      <protection locked="0" hidden="1"/>
    </xf>
    <xf numFmtId="0" fontId="3" fillId="2" borderId="1" xfId="2" applyFont="1" applyFill="1" applyBorder="1" applyAlignment="1" applyProtection="1">
      <alignment vertical="center"/>
      <protection locked="0" hidden="1"/>
    </xf>
    <xf numFmtId="0" fontId="3" fillId="2" borderId="7" xfId="2" applyFont="1" applyFill="1" applyBorder="1" applyAlignment="1" applyProtection="1">
      <alignment vertical="center"/>
      <protection locked="0" hidden="1"/>
    </xf>
    <xf numFmtId="0" fontId="3" fillId="2" borderId="8" xfId="2" applyFont="1" applyFill="1" applyBorder="1" applyAlignment="1" applyProtection="1">
      <alignment vertical="center"/>
      <protection locked="0" hidden="1"/>
    </xf>
    <xf numFmtId="0" fontId="4" fillId="2" borderId="8" xfId="2" applyFont="1" applyFill="1" applyBorder="1" applyAlignment="1" applyProtection="1">
      <alignment vertical="center"/>
      <protection locked="0" hidden="1"/>
    </xf>
    <xf numFmtId="0" fontId="6" fillId="2" borderId="8" xfId="2" applyFont="1" applyFill="1" applyBorder="1" applyAlignment="1" applyProtection="1">
      <alignment vertical="center"/>
      <protection locked="0" hidden="1"/>
    </xf>
    <xf numFmtId="0" fontId="3" fillId="2" borderId="20" xfId="2" applyFont="1" applyFill="1" applyBorder="1" applyAlignment="1" applyProtection="1">
      <alignment vertical="center"/>
      <protection locked="0" hidden="1"/>
    </xf>
    <xf numFmtId="177" fontId="9" fillId="0" borderId="0" xfId="2"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protection hidden="1"/>
    </xf>
    <xf numFmtId="0" fontId="11" fillId="8" borderId="0" xfId="2" applyFont="1" applyFill="1" applyBorder="1" applyAlignment="1" applyProtection="1">
      <alignment vertical="top" wrapText="1" shrinkToFit="1"/>
      <protection hidden="1"/>
    </xf>
    <xf numFmtId="0" fontId="11" fillId="8" borderId="1" xfId="2" applyFont="1" applyFill="1" applyBorder="1" applyAlignment="1" applyProtection="1">
      <alignment vertical="top" wrapText="1" shrinkToFit="1"/>
      <protection hidden="1"/>
    </xf>
    <xf numFmtId="0" fontId="11" fillId="8" borderId="17" xfId="2" applyFont="1" applyFill="1" applyBorder="1" applyAlignment="1" applyProtection="1">
      <alignment vertical="center"/>
      <protection hidden="1"/>
    </xf>
    <xf numFmtId="0" fontId="11" fillId="3" borderId="0" xfId="2" applyFont="1" applyFill="1" applyBorder="1" applyAlignment="1" applyProtection="1">
      <alignment vertical="center"/>
      <protection hidden="1"/>
    </xf>
    <xf numFmtId="0" fontId="54" fillId="8" borderId="0" xfId="2" applyFont="1" applyFill="1" applyBorder="1" applyAlignment="1" applyProtection="1">
      <alignment vertical="center"/>
      <protection hidden="1"/>
    </xf>
    <xf numFmtId="0" fontId="9" fillId="8" borderId="0" xfId="2" applyFont="1" applyFill="1" applyBorder="1" applyAlignment="1" applyProtection="1">
      <alignment vertical="center"/>
      <protection hidden="1"/>
    </xf>
    <xf numFmtId="0" fontId="9" fillId="3" borderId="12" xfId="2" applyFont="1" applyFill="1" applyBorder="1" applyAlignment="1" applyProtection="1">
      <alignment vertical="center"/>
      <protection hidden="1"/>
    </xf>
    <xf numFmtId="0" fontId="11" fillId="8" borderId="17" xfId="2" applyFont="1" applyFill="1" applyBorder="1" applyAlignment="1" applyProtection="1">
      <alignment vertical="top" wrapText="1" shrinkToFit="1"/>
      <protection hidden="1"/>
    </xf>
    <xf numFmtId="0" fontId="9" fillId="3" borderId="15" xfId="2" applyFont="1" applyFill="1" applyBorder="1" applyAlignment="1" applyProtection="1">
      <alignment vertical="center"/>
      <protection hidden="1"/>
    </xf>
    <xf numFmtId="0" fontId="12" fillId="8" borderId="0" xfId="0" applyFont="1" applyFill="1" applyBorder="1" applyAlignment="1" applyProtection="1">
      <alignment vertical="center"/>
      <protection hidden="1"/>
    </xf>
    <xf numFmtId="0" fontId="9" fillId="8" borderId="17" xfId="0" applyFont="1" applyFill="1" applyBorder="1" applyAlignment="1" applyProtection="1">
      <alignment vertical="center"/>
      <protection hidden="1"/>
    </xf>
    <xf numFmtId="0" fontId="9" fillId="8" borderId="1" xfId="0" applyFont="1" applyFill="1" applyBorder="1" applyAlignment="1" applyProtection="1">
      <alignment vertical="center"/>
      <protection hidden="1"/>
    </xf>
    <xf numFmtId="0" fontId="9" fillId="3" borderId="17" xfId="0" applyFont="1" applyFill="1" applyBorder="1" applyAlignment="1" applyProtection="1">
      <alignment vertical="center"/>
      <protection hidden="1"/>
    </xf>
    <xf numFmtId="0" fontId="38" fillId="3" borderId="17" xfId="2" applyFont="1" applyFill="1" applyBorder="1" applyAlignment="1" applyProtection="1">
      <alignment horizontal="center" vertical="center"/>
      <protection hidden="1"/>
    </xf>
    <xf numFmtId="0" fontId="9" fillId="8" borderId="14" xfId="0" applyFont="1" applyFill="1" applyBorder="1" applyAlignment="1" applyProtection="1">
      <alignment vertical="center"/>
      <protection hidden="1"/>
    </xf>
    <xf numFmtId="0" fontId="38" fillId="6" borderId="0" xfId="2"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11" fillId="2" borderId="11" xfId="0" applyFont="1" applyFill="1" applyBorder="1" applyAlignment="1" applyProtection="1">
      <alignment horizontal="center" vertical="center"/>
      <protection hidden="1"/>
    </xf>
    <xf numFmtId="0" fontId="9" fillId="2" borderId="12" xfId="0" applyFont="1" applyFill="1" applyBorder="1" applyAlignment="1" applyProtection="1">
      <alignment vertical="center"/>
      <protection hidden="1"/>
    </xf>
    <xf numFmtId="0" fontId="9" fillId="2" borderId="13" xfId="0" applyFont="1" applyFill="1" applyBorder="1" applyAlignment="1" applyProtection="1">
      <alignment vertical="center"/>
      <protection hidden="1"/>
    </xf>
    <xf numFmtId="0" fontId="9"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9" fillId="2" borderId="16" xfId="0" applyFont="1" applyFill="1" applyBorder="1" applyAlignment="1" applyProtection="1">
      <alignment vertical="center"/>
      <protection hidden="1"/>
    </xf>
    <xf numFmtId="0" fontId="3" fillId="2" borderId="0" xfId="2" applyFont="1" applyFill="1" applyBorder="1" applyAlignment="1" applyProtection="1">
      <alignment horizontal="center" vertical="center"/>
      <protection hidden="1"/>
    </xf>
    <xf numFmtId="0" fontId="3" fillId="0" borderId="8" xfId="2" applyFont="1" applyFill="1" applyBorder="1" applyAlignment="1" applyProtection="1">
      <alignment vertical="center"/>
      <protection hidden="1"/>
    </xf>
    <xf numFmtId="174" fontId="3" fillId="0" borderId="8" xfId="0" applyNumberFormat="1" applyFont="1" applyFill="1" applyBorder="1" applyAlignment="1" applyProtection="1">
      <alignment horizontal="right" vertical="center"/>
      <protection locked="0" hidden="1"/>
    </xf>
    <xf numFmtId="0" fontId="9" fillId="0" borderId="8" xfId="2" applyFont="1" applyFill="1" applyBorder="1" applyAlignment="1" applyProtection="1">
      <alignment horizontal="center" vertical="center"/>
      <protection locked="0" hidden="1"/>
    </xf>
    <xf numFmtId="0" fontId="9" fillId="0" borderId="8" xfId="2" applyFont="1" applyFill="1" applyBorder="1" applyAlignment="1" applyProtection="1">
      <alignment vertical="center"/>
      <protection hidden="1"/>
    </xf>
    <xf numFmtId="1" fontId="9" fillId="0" borderId="8" xfId="2" applyNumberFormat="1" applyFont="1" applyFill="1" applyBorder="1" applyAlignment="1" applyProtection="1">
      <alignment horizontal="right" vertical="center"/>
      <protection hidden="1"/>
    </xf>
    <xf numFmtId="164" fontId="3" fillId="6" borderId="0" xfId="2" applyNumberFormat="1" applyFont="1" applyFill="1" applyBorder="1" applyAlignment="1" applyProtection="1">
      <alignment horizontal="left" vertical="center"/>
      <protection hidden="1"/>
    </xf>
    <xf numFmtId="197" fontId="6" fillId="9" borderId="11" xfId="0" applyNumberFormat="1" applyFont="1" applyFill="1" applyBorder="1" applyAlignment="1" applyProtection="1">
      <alignment horizontal="right" vertical="center"/>
      <protection hidden="1"/>
    </xf>
    <xf numFmtId="164" fontId="3" fillId="6" borderId="0" xfId="2" applyNumberFormat="1" applyFont="1" applyFill="1" applyBorder="1" applyAlignment="1" applyProtection="1">
      <alignment horizontal="right" vertical="center"/>
      <protection hidden="1"/>
    </xf>
    <xf numFmtId="0" fontId="57" fillId="0" borderId="0" xfId="2" applyFont="1" applyFill="1" applyBorder="1" applyAlignment="1" applyProtection="1">
      <alignment horizontal="left" vertical="center"/>
      <protection hidden="1"/>
    </xf>
    <xf numFmtId="192" fontId="3" fillId="6" borderId="10" xfId="3" applyNumberFormat="1" applyFont="1" applyFill="1" applyBorder="1" applyAlignment="1" applyProtection="1">
      <alignment vertical="center"/>
      <protection hidden="1"/>
    </xf>
    <xf numFmtId="0" fontId="3" fillId="6" borderId="0" xfId="2" applyFont="1" applyFill="1" applyBorder="1" applyAlignment="1" applyProtection="1">
      <alignment horizontal="left" vertical="center"/>
      <protection locked="0" hidden="1"/>
    </xf>
    <xf numFmtId="198" fontId="6" fillId="6" borderId="0" xfId="2" applyNumberFormat="1" applyFont="1" applyFill="1" applyBorder="1" applyAlignment="1" applyProtection="1">
      <alignment horizontal="right" vertical="center"/>
      <protection hidden="1"/>
    </xf>
    <xf numFmtId="183" fontId="6" fillId="8" borderId="21" xfId="0" applyNumberFormat="1" applyFont="1" applyFill="1" applyBorder="1" applyAlignment="1" applyProtection="1">
      <alignment horizontal="right" vertical="center"/>
      <protection hidden="1"/>
    </xf>
    <xf numFmtId="0" fontId="38" fillId="8" borderId="0" xfId="2" applyFont="1" applyFill="1" applyBorder="1" applyAlignment="1" applyProtection="1">
      <alignment horizontal="center" vertical="center"/>
      <protection hidden="1"/>
    </xf>
    <xf numFmtId="0" fontId="3" fillId="13" borderId="12" xfId="2" applyFont="1" applyFill="1" applyBorder="1" applyAlignment="1" applyProtection="1">
      <alignment vertical="center"/>
      <protection hidden="1"/>
    </xf>
    <xf numFmtId="0" fontId="3" fillId="13" borderId="13" xfId="2" applyFont="1" applyFill="1" applyBorder="1" applyAlignment="1" applyProtection="1">
      <alignment vertical="center"/>
      <protection hidden="1"/>
    </xf>
    <xf numFmtId="0" fontId="3" fillId="13" borderId="14" xfId="2" applyFont="1" applyFill="1" applyBorder="1" applyAlignment="1" applyProtection="1">
      <alignment vertical="center"/>
      <protection hidden="1"/>
    </xf>
    <xf numFmtId="0" fontId="3" fillId="13" borderId="17" xfId="2" applyFont="1" applyFill="1" applyBorder="1" applyAlignment="1" applyProtection="1">
      <alignment vertical="center"/>
      <protection hidden="1"/>
    </xf>
    <xf numFmtId="0" fontId="3" fillId="13" borderId="0" xfId="2" applyFont="1" applyFill="1" applyBorder="1" applyAlignment="1" applyProtection="1">
      <alignment vertical="center"/>
      <protection hidden="1"/>
    </xf>
    <xf numFmtId="2" fontId="15" fillId="13" borderId="0" xfId="2" applyNumberFormat="1" applyFont="1" applyFill="1" applyBorder="1" applyAlignment="1" applyProtection="1">
      <alignment horizontal="right" vertical="center"/>
      <protection hidden="1"/>
    </xf>
    <xf numFmtId="2" fontId="15" fillId="13" borderId="0" xfId="2" applyNumberFormat="1" applyFont="1" applyFill="1" applyBorder="1" applyAlignment="1" applyProtection="1">
      <alignment horizontal="center" vertical="center"/>
      <protection hidden="1"/>
    </xf>
    <xf numFmtId="0" fontId="3" fillId="13" borderId="1" xfId="2" applyFont="1" applyFill="1" applyBorder="1" applyAlignment="1" applyProtection="1">
      <alignment vertical="center"/>
      <protection hidden="1"/>
    </xf>
    <xf numFmtId="0" fontId="3" fillId="13" borderId="15" xfId="2" applyFont="1" applyFill="1" applyBorder="1" applyAlignment="1" applyProtection="1">
      <alignment vertical="center"/>
      <protection hidden="1"/>
    </xf>
    <xf numFmtId="0" fontId="3" fillId="13" borderId="10" xfId="2" applyFont="1" applyFill="1" applyBorder="1" applyAlignment="1" applyProtection="1">
      <alignment vertical="center"/>
      <protection hidden="1"/>
    </xf>
    <xf numFmtId="0" fontId="3" fillId="13" borderId="16" xfId="2" applyFont="1" applyFill="1" applyBorder="1" applyAlignment="1" applyProtection="1">
      <alignment vertical="center"/>
      <protection hidden="1"/>
    </xf>
    <xf numFmtId="0" fontId="46" fillId="13" borderId="0" xfId="2" applyFont="1" applyFill="1" applyBorder="1" applyAlignment="1" applyProtection="1">
      <alignment vertical="center"/>
      <protection hidden="1"/>
    </xf>
    <xf numFmtId="0" fontId="47" fillId="13" borderId="0" xfId="2" applyFont="1" applyFill="1" applyBorder="1" applyAlignment="1" applyProtection="1">
      <alignment vertical="center"/>
      <protection hidden="1"/>
    </xf>
    <xf numFmtId="179" fontId="3" fillId="13" borderId="17" xfId="2" applyNumberFormat="1" applyFont="1" applyFill="1" applyBorder="1" applyAlignment="1" applyProtection="1">
      <alignment vertical="center"/>
      <protection hidden="1"/>
    </xf>
    <xf numFmtId="0" fontId="20" fillId="13" borderId="12" xfId="2" applyFont="1" applyFill="1" applyBorder="1" applyProtection="1"/>
    <xf numFmtId="0" fontId="10" fillId="13" borderId="13" xfId="2" applyFont="1" applyFill="1" applyBorder="1" applyProtection="1"/>
    <xf numFmtId="0" fontId="10" fillId="13" borderId="13" xfId="2" applyFont="1" applyFill="1" applyBorder="1" applyAlignment="1" applyProtection="1">
      <alignment vertical="center"/>
      <protection hidden="1"/>
    </xf>
    <xf numFmtId="0" fontId="10" fillId="13" borderId="13" xfId="2" applyFont="1" applyFill="1" applyBorder="1"/>
    <xf numFmtId="0" fontId="10" fillId="13" borderId="14" xfId="2" applyFont="1" applyFill="1" applyBorder="1" applyAlignment="1" applyProtection="1">
      <alignment vertical="center"/>
      <protection hidden="1"/>
    </xf>
    <xf numFmtId="0" fontId="10" fillId="13" borderId="17" xfId="2" applyFont="1" applyFill="1" applyBorder="1" applyProtection="1"/>
    <xf numFmtId="0" fontId="10" fillId="13" borderId="0" xfId="2" applyFont="1" applyFill="1" applyBorder="1" applyProtection="1"/>
    <xf numFmtId="0" fontId="10" fillId="13" borderId="0" xfId="2" applyFont="1" applyFill="1" applyBorder="1" applyAlignment="1" applyProtection="1">
      <alignment vertical="center"/>
      <protection hidden="1"/>
    </xf>
    <xf numFmtId="0" fontId="10" fillId="13" borderId="0" xfId="2" applyFont="1" applyFill="1" applyBorder="1"/>
    <xf numFmtId="0" fontId="10" fillId="13" borderId="1" xfId="2" applyFont="1" applyFill="1" applyBorder="1" applyAlignment="1" applyProtection="1">
      <alignment vertical="center"/>
      <protection hidden="1"/>
    </xf>
    <xf numFmtId="2" fontId="10" fillId="13" borderId="0" xfId="2" applyNumberFormat="1" applyFont="1" applyFill="1" applyBorder="1" applyAlignment="1" applyProtection="1">
      <alignment vertical="center"/>
      <protection hidden="1"/>
    </xf>
    <xf numFmtId="0" fontId="10" fillId="13" borderId="17" xfId="2" applyFont="1" applyFill="1" applyBorder="1" applyAlignment="1" applyProtection="1"/>
    <xf numFmtId="2" fontId="3" fillId="13" borderId="0" xfId="2" applyNumberFormat="1" applyFont="1" applyFill="1" applyBorder="1" applyAlignment="1" applyProtection="1">
      <alignment vertical="center"/>
      <protection hidden="1"/>
    </xf>
    <xf numFmtId="164" fontId="10" fillId="13" borderId="17" xfId="2" applyNumberFormat="1" applyFont="1" applyFill="1" applyBorder="1" applyAlignment="1" applyProtection="1">
      <alignment vertical="center"/>
      <protection hidden="1"/>
    </xf>
    <xf numFmtId="164" fontId="14" fillId="13" borderId="17" xfId="2" applyNumberFormat="1" applyFont="1" applyFill="1" applyBorder="1" applyAlignment="1" applyProtection="1">
      <alignment vertical="center"/>
      <protection hidden="1"/>
    </xf>
    <xf numFmtId="164" fontId="14" fillId="13" borderId="17" xfId="2" applyNumberFormat="1" applyFont="1" applyFill="1" applyBorder="1" applyAlignment="1" applyProtection="1">
      <alignment horizontal="center" vertical="center"/>
      <protection hidden="1"/>
    </xf>
    <xf numFmtId="2" fontId="3" fillId="13" borderId="0" xfId="2" applyNumberFormat="1" applyFont="1" applyFill="1" applyBorder="1" applyAlignment="1" applyProtection="1">
      <alignment horizontal="center" vertical="center"/>
      <protection hidden="1"/>
    </xf>
    <xf numFmtId="2" fontId="15" fillId="13" borderId="13" xfId="2" applyNumberFormat="1" applyFont="1" applyFill="1" applyBorder="1" applyAlignment="1" applyProtection="1">
      <alignment vertical="center"/>
      <protection hidden="1"/>
    </xf>
    <xf numFmtId="2" fontId="15" fillId="13" borderId="0" xfId="2" applyNumberFormat="1" applyFont="1" applyFill="1" applyBorder="1" applyAlignment="1" applyProtection="1">
      <alignment vertical="center"/>
      <protection hidden="1"/>
    </xf>
    <xf numFmtId="2" fontId="46" fillId="13" borderId="0" xfId="2" applyNumberFormat="1" applyFont="1" applyFill="1" applyBorder="1" applyAlignment="1" applyProtection="1">
      <alignment vertical="center"/>
      <protection hidden="1"/>
    </xf>
    <xf numFmtId="0" fontId="14" fillId="13" borderId="0" xfId="2" applyFont="1" applyFill="1" applyBorder="1" applyAlignment="1" applyProtection="1">
      <alignment vertical="center"/>
      <protection hidden="1"/>
    </xf>
    <xf numFmtId="0" fontId="58" fillId="13" borderId="0" xfId="2" applyFont="1" applyFill="1" applyBorder="1" applyAlignment="1" applyProtection="1">
      <alignment vertical="center"/>
      <protection hidden="1"/>
    </xf>
    <xf numFmtId="0" fontId="14" fillId="13" borderId="10" xfId="2" applyFont="1" applyFill="1" applyBorder="1" applyAlignment="1" applyProtection="1">
      <alignment vertical="center"/>
      <protection hidden="1"/>
    </xf>
    <xf numFmtId="0" fontId="6" fillId="6" borderId="17" xfId="0" applyFont="1" applyFill="1" applyBorder="1" applyAlignment="1" applyProtection="1">
      <alignment vertical="center"/>
      <protection hidden="1"/>
    </xf>
    <xf numFmtId="0" fontId="27" fillId="6" borderId="0" xfId="2" applyFont="1" applyFill="1" applyBorder="1" applyAlignment="1" applyProtection="1">
      <alignment horizontal="left"/>
      <protection hidden="1"/>
    </xf>
    <xf numFmtId="0" fontId="50" fillId="0" borderId="0" xfId="1" applyFont="1" applyFill="1" applyBorder="1" applyAlignment="1" applyProtection="1">
      <alignment vertical="center"/>
      <protection locked="0" hidden="1"/>
    </xf>
    <xf numFmtId="0" fontId="50" fillId="0" borderId="16" xfId="1" applyFont="1" applyFill="1" applyBorder="1" applyAlignment="1" applyProtection="1">
      <alignment vertical="center"/>
      <protection locked="0" hidden="1"/>
    </xf>
    <xf numFmtId="175" fontId="3" fillId="0" borderId="10" xfId="2" applyNumberFormat="1" applyFont="1" applyFill="1" applyBorder="1" applyAlignment="1" applyProtection="1">
      <alignment vertical="center"/>
      <protection hidden="1"/>
    </xf>
    <xf numFmtId="0" fontId="9" fillId="0" borderId="16" xfId="2" applyFont="1" applyFill="1" applyBorder="1" applyAlignment="1" applyProtection="1">
      <alignment horizontal="right"/>
      <protection hidden="1"/>
    </xf>
    <xf numFmtId="0" fontId="9" fillId="0" borderId="10" xfId="2" applyFont="1" applyFill="1" applyBorder="1" applyAlignment="1" applyProtection="1">
      <alignment horizontal="right"/>
      <protection hidden="1"/>
    </xf>
    <xf numFmtId="0" fontId="14" fillId="6" borderId="0" xfId="2" applyFont="1" applyFill="1" applyProtection="1">
      <protection hidden="1"/>
    </xf>
    <xf numFmtId="0" fontId="18" fillId="8" borderId="12" xfId="2" applyFill="1" applyBorder="1" applyProtection="1">
      <protection hidden="1"/>
    </xf>
    <xf numFmtId="0" fontId="18" fillId="8" borderId="13" xfId="2" applyFill="1" applyBorder="1" applyProtection="1">
      <protection hidden="1"/>
    </xf>
    <xf numFmtId="0" fontId="18" fillId="8" borderId="14" xfId="2" applyFill="1" applyBorder="1" applyProtection="1">
      <protection hidden="1"/>
    </xf>
    <xf numFmtId="0" fontId="18" fillId="8" borderId="17" xfId="2" applyFill="1" applyBorder="1" applyProtection="1">
      <protection hidden="1"/>
    </xf>
    <xf numFmtId="0" fontId="59" fillId="9" borderId="11" xfId="2" applyFont="1" applyFill="1" applyBorder="1" applyProtection="1">
      <protection locked="0" hidden="1"/>
    </xf>
    <xf numFmtId="0" fontId="60" fillId="8" borderId="0" xfId="2" applyFont="1" applyFill="1" applyBorder="1" applyAlignment="1" applyProtection="1">
      <alignment horizontal="center"/>
      <protection hidden="1"/>
    </xf>
    <xf numFmtId="0" fontId="18" fillId="9" borderId="11" xfId="2" applyFill="1" applyBorder="1" applyProtection="1">
      <protection locked="0" hidden="1"/>
    </xf>
    <xf numFmtId="0" fontId="18" fillId="8" borderId="1" xfId="2" applyFill="1" applyBorder="1" applyProtection="1">
      <protection hidden="1"/>
    </xf>
    <xf numFmtId="0" fontId="18" fillId="8" borderId="0" xfId="2" applyFill="1" applyBorder="1" applyProtection="1">
      <protection hidden="1"/>
    </xf>
    <xf numFmtId="200" fontId="18" fillId="8" borderId="0" xfId="2" applyNumberFormat="1" applyFill="1" applyBorder="1" applyAlignment="1" applyProtection="1">
      <alignment horizontal="left"/>
      <protection hidden="1"/>
    </xf>
    <xf numFmtId="0" fontId="59" fillId="8" borderId="0" xfId="2" applyFont="1" applyFill="1" applyBorder="1" applyProtection="1">
      <protection hidden="1"/>
    </xf>
    <xf numFmtId="0" fontId="18" fillId="8" borderId="0" xfId="2" applyFill="1" applyBorder="1" applyAlignment="1" applyProtection="1">
      <alignment horizontal="left"/>
      <protection hidden="1"/>
    </xf>
    <xf numFmtId="0" fontId="18" fillId="8" borderId="15" xfId="2" applyFill="1" applyBorder="1" applyProtection="1">
      <protection hidden="1"/>
    </xf>
    <xf numFmtId="0" fontId="18" fillId="8" borderId="10" xfId="2" applyFill="1" applyBorder="1" applyProtection="1">
      <protection hidden="1"/>
    </xf>
    <xf numFmtId="0" fontId="18" fillId="8" borderId="10" xfId="2" applyFill="1" applyBorder="1" applyAlignment="1" applyProtection="1">
      <alignment horizontal="left"/>
      <protection hidden="1"/>
    </xf>
    <xf numFmtId="0" fontId="18" fillId="8" borderId="16" xfId="2" applyFill="1" applyBorder="1" applyProtection="1">
      <protection hidden="1"/>
    </xf>
    <xf numFmtId="0" fontId="61" fillId="14" borderId="12" xfId="0" applyFont="1" applyFill="1" applyBorder="1"/>
    <xf numFmtId="0" fontId="61" fillId="14" borderId="13" xfId="0" applyFont="1" applyFill="1" applyBorder="1"/>
    <xf numFmtId="0" fontId="14" fillId="14" borderId="14" xfId="2" applyFont="1" applyFill="1" applyBorder="1" applyProtection="1">
      <protection hidden="1"/>
    </xf>
    <xf numFmtId="0" fontId="14" fillId="14" borderId="17" xfId="2" applyFont="1" applyFill="1" applyBorder="1" applyProtection="1">
      <protection hidden="1"/>
    </xf>
    <xf numFmtId="0" fontId="14" fillId="14" borderId="0" xfId="2" applyFont="1" applyFill="1" applyBorder="1" applyProtection="1">
      <protection hidden="1"/>
    </xf>
    <xf numFmtId="0" fontId="14" fillId="14" borderId="1" xfId="2" applyFont="1" applyFill="1" applyBorder="1" applyProtection="1">
      <protection hidden="1"/>
    </xf>
    <xf numFmtId="0" fontId="62" fillId="14" borderId="17" xfId="1" applyFont="1" applyFill="1" applyBorder="1" applyAlignment="1" applyProtection="1"/>
    <xf numFmtId="0" fontId="14" fillId="14" borderId="17" xfId="0" applyFont="1" applyFill="1" applyBorder="1"/>
    <xf numFmtId="0" fontId="14" fillId="14" borderId="15" xfId="2" applyFont="1" applyFill="1" applyBorder="1" applyProtection="1">
      <protection hidden="1"/>
    </xf>
    <xf numFmtId="0" fontId="14" fillId="14" borderId="10" xfId="2" applyFont="1" applyFill="1" applyBorder="1" applyProtection="1">
      <protection hidden="1"/>
    </xf>
    <xf numFmtId="0" fontId="14" fillId="14" borderId="16" xfId="2" applyFont="1" applyFill="1" applyBorder="1" applyProtection="1">
      <protection hidden="1"/>
    </xf>
    <xf numFmtId="0" fontId="29" fillId="6" borderId="0" xfId="2" applyFont="1" applyFill="1" applyBorder="1" applyAlignment="1" applyProtection="1">
      <alignment horizontal="right"/>
      <protection hidden="1"/>
    </xf>
    <xf numFmtId="0" fontId="29" fillId="6" borderId="10" xfId="2" applyFont="1" applyFill="1" applyBorder="1" applyProtection="1">
      <protection hidden="1"/>
    </xf>
    <xf numFmtId="0" fontId="14" fillId="13" borderId="12" xfId="0" applyFont="1" applyFill="1" applyBorder="1" applyAlignment="1" applyProtection="1">
      <alignment vertical="center"/>
      <protection hidden="1"/>
    </xf>
    <xf numFmtId="0" fontId="14" fillId="13" borderId="13" xfId="0" applyFont="1" applyFill="1" applyBorder="1" applyAlignment="1" applyProtection="1">
      <alignment vertical="center"/>
      <protection hidden="1"/>
    </xf>
    <xf numFmtId="0" fontId="14" fillId="13" borderId="14" xfId="0" applyFont="1" applyFill="1" applyBorder="1" applyAlignment="1" applyProtection="1">
      <alignment vertical="center"/>
      <protection hidden="1"/>
    </xf>
    <xf numFmtId="0" fontId="14" fillId="13" borderId="17" xfId="0" applyFont="1" applyFill="1" applyBorder="1" applyAlignment="1" applyProtection="1">
      <alignment vertical="center"/>
      <protection hidden="1"/>
    </xf>
    <xf numFmtId="0" fontId="14" fillId="13" borderId="0" xfId="0" applyFont="1" applyFill="1" applyBorder="1" applyAlignment="1" applyProtection="1">
      <alignment vertical="center"/>
      <protection hidden="1"/>
    </xf>
    <xf numFmtId="0" fontId="14" fillId="13" borderId="1" xfId="0" applyFont="1" applyFill="1" applyBorder="1" applyAlignment="1" applyProtection="1">
      <alignment vertical="center"/>
      <protection hidden="1"/>
    </xf>
    <xf numFmtId="9" fontId="14" fillId="13" borderId="0" xfId="0" applyNumberFormat="1" applyFont="1" applyFill="1" applyBorder="1" applyAlignment="1" applyProtection="1">
      <alignment vertical="center"/>
      <protection hidden="1"/>
    </xf>
    <xf numFmtId="0" fontId="14" fillId="13" borderId="0" xfId="0" applyFont="1" applyFill="1" applyBorder="1" applyAlignment="1" applyProtection="1">
      <alignment vertical="center" wrapText="1"/>
      <protection hidden="1"/>
    </xf>
    <xf numFmtId="0" fontId="14" fillId="13" borderId="15" xfId="0" applyFont="1" applyFill="1" applyBorder="1" applyAlignment="1" applyProtection="1">
      <alignment vertical="center"/>
      <protection hidden="1"/>
    </xf>
    <xf numFmtId="0" fontId="14" fillId="13" borderId="10" xfId="0" applyFont="1" applyFill="1" applyBorder="1" applyAlignment="1" applyProtection="1">
      <alignment vertical="center"/>
      <protection hidden="1"/>
    </xf>
    <xf numFmtId="0" fontId="14" fillId="13" borderId="16" xfId="0"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172" fontId="18" fillId="0" borderId="0" xfId="0" applyNumberFormat="1" applyFont="1"/>
    <xf numFmtId="172" fontId="0" fillId="0" borderId="0" xfId="0" applyNumberFormat="1"/>
    <xf numFmtId="2" fontId="14" fillId="13" borderId="0" xfId="2" applyNumberFormat="1" applyFont="1" applyFill="1" applyBorder="1" applyAlignment="1" applyProtection="1">
      <alignment horizontal="left" vertical="center"/>
      <protection hidden="1"/>
    </xf>
    <xf numFmtId="0" fontId="14" fillId="13" borderId="0" xfId="2" applyFont="1" applyFill="1" applyBorder="1" applyAlignment="1" applyProtection="1">
      <alignment horizontal="left" vertical="center"/>
      <protection hidden="1"/>
    </xf>
    <xf numFmtId="0" fontId="14" fillId="13" borderId="10" xfId="2" applyFont="1" applyFill="1" applyBorder="1" applyAlignment="1" applyProtection="1">
      <alignment horizontal="left" vertical="center"/>
      <protection hidden="1"/>
    </xf>
    <xf numFmtId="0" fontId="14" fillId="2" borderId="0" xfId="2" applyFont="1" applyFill="1" applyAlignment="1" applyProtection="1">
      <alignment horizontal="left" vertical="center"/>
      <protection hidden="1"/>
    </xf>
    <xf numFmtId="172" fontId="14" fillId="13" borderId="0" xfId="2" applyNumberFormat="1" applyFont="1" applyFill="1" applyBorder="1" applyAlignment="1" applyProtection="1">
      <alignment horizontal="left" vertical="center"/>
      <protection hidden="1"/>
    </xf>
    <xf numFmtId="2" fontId="3" fillId="6" borderId="0" xfId="0" applyNumberFormat="1" applyFont="1" applyFill="1" applyAlignment="1" applyProtection="1">
      <alignment vertical="center"/>
      <protection hidden="1"/>
    </xf>
    <xf numFmtId="14" fontId="9" fillId="8" borderId="16" xfId="0" applyNumberFormat="1" applyFont="1" applyFill="1" applyBorder="1" applyAlignment="1" applyProtection="1">
      <alignment horizontal="center" vertical="center"/>
      <protection hidden="1"/>
    </xf>
    <xf numFmtId="181" fontId="3" fillId="6" borderId="0" xfId="0" applyNumberFormat="1" applyFont="1" applyFill="1" applyBorder="1" applyAlignment="1" applyProtection="1">
      <alignment horizontal="right" vertical="center"/>
      <protection hidden="1"/>
    </xf>
    <xf numFmtId="2" fontId="15" fillId="13" borderId="10" xfId="2" applyNumberFormat="1" applyFont="1" applyFill="1" applyBorder="1" applyAlignment="1" applyProtection="1">
      <alignment horizontal="right" vertical="center"/>
      <protection hidden="1"/>
    </xf>
    <xf numFmtId="2" fontId="15" fillId="13" borderId="10" xfId="2" applyNumberFormat="1" applyFont="1" applyFill="1" applyBorder="1" applyAlignment="1" applyProtection="1">
      <alignment horizontal="center" vertical="center"/>
      <protection hidden="1"/>
    </xf>
    <xf numFmtId="0" fontId="20" fillId="8" borderId="0" xfId="2" applyFont="1" applyFill="1" applyBorder="1" applyProtection="1">
      <protection hidden="1"/>
    </xf>
    <xf numFmtId="172" fontId="11" fillId="9" borderId="11" xfId="0" applyNumberFormat="1" applyFont="1" applyFill="1" applyBorder="1" applyAlignment="1" applyProtection="1">
      <alignment vertical="center"/>
      <protection hidden="1"/>
    </xf>
    <xf numFmtId="0" fontId="2" fillId="6" borderId="0" xfId="4" applyFill="1"/>
    <xf numFmtId="0" fontId="2" fillId="6" borderId="0" xfId="4" applyFill="1" applyBorder="1"/>
    <xf numFmtId="0" fontId="2" fillId="15" borderId="0" xfId="4" applyFill="1" applyBorder="1"/>
    <xf numFmtId="0" fontId="2" fillId="6" borderId="12" xfId="4" applyFill="1" applyBorder="1"/>
    <xf numFmtId="0" fontId="2" fillId="6" borderId="13" xfId="4" applyFill="1" applyBorder="1"/>
    <xf numFmtId="0" fontId="2" fillId="6" borderId="14" xfId="4" applyFill="1" applyBorder="1"/>
    <xf numFmtId="0" fontId="2" fillId="6" borderId="17" xfId="4" applyFill="1" applyBorder="1"/>
    <xf numFmtId="0" fontId="2" fillId="6" borderId="1" xfId="4" applyFill="1" applyBorder="1"/>
    <xf numFmtId="0" fontId="2" fillId="6" borderId="21" xfId="4" applyFill="1" applyBorder="1"/>
    <xf numFmtId="0" fontId="2" fillId="6" borderId="15" xfId="4" applyFill="1" applyBorder="1"/>
    <xf numFmtId="0" fontId="2" fillId="6" borderId="10" xfId="4" applyFill="1" applyBorder="1"/>
    <xf numFmtId="0" fontId="64" fillId="6" borderId="10" xfId="4" applyFont="1" applyFill="1" applyBorder="1"/>
    <xf numFmtId="0" fontId="2" fillId="6" borderId="16" xfId="4" applyFill="1" applyBorder="1"/>
    <xf numFmtId="0" fontId="66" fillId="6" borderId="0" xfId="4" applyFont="1" applyFill="1" applyBorder="1" applyAlignment="1">
      <alignment vertical="center"/>
    </xf>
    <xf numFmtId="0" fontId="67" fillId="6" borderId="0" xfId="4" applyFont="1" applyFill="1" applyBorder="1" applyAlignment="1">
      <alignment horizontal="right" vertical="center"/>
    </xf>
    <xf numFmtId="201" fontId="65" fillId="6" borderId="0" xfId="4" applyNumberFormat="1" applyFont="1" applyFill="1" applyBorder="1" applyAlignment="1">
      <alignment vertical="center"/>
    </xf>
    <xf numFmtId="201" fontId="65" fillId="6" borderId="1" xfId="4" applyNumberFormat="1" applyFont="1" applyFill="1" applyBorder="1" applyAlignment="1">
      <alignment vertical="center"/>
    </xf>
    <xf numFmtId="167" fontId="18" fillId="6" borderId="0" xfId="4" applyNumberFormat="1" applyFont="1" applyFill="1" applyBorder="1" applyAlignment="1">
      <alignment vertical="center"/>
    </xf>
    <xf numFmtId="0" fontId="3" fillId="2" borderId="5" xfId="2" applyFont="1" applyFill="1" applyBorder="1" applyAlignment="1" applyProtection="1">
      <alignment vertical="center"/>
      <protection locked="0"/>
    </xf>
    <xf numFmtId="0" fontId="6" fillId="2" borderId="0" xfId="2" quotePrefix="1" applyFont="1" applyFill="1" applyBorder="1" applyAlignment="1" applyProtection="1">
      <alignment vertical="center"/>
      <protection locked="0"/>
    </xf>
    <xf numFmtId="167" fontId="3" fillId="0" borderId="0" xfId="2" applyNumberFormat="1" applyFont="1" applyFill="1" applyBorder="1" applyAlignment="1" applyProtection="1">
      <alignment horizontal="left" vertical="center"/>
      <protection locked="0" hidden="1"/>
    </xf>
    <xf numFmtId="166" fontId="3" fillId="0" borderId="0" xfId="2" applyNumberFormat="1" applyFont="1" applyFill="1" applyBorder="1" applyAlignment="1" applyProtection="1">
      <alignment horizontal="right" vertical="center"/>
      <protection locked="0" hidden="1"/>
    </xf>
    <xf numFmtId="0" fontId="14" fillId="13" borderId="42" xfId="2" applyFont="1" applyFill="1" applyBorder="1" applyAlignment="1" applyProtection="1">
      <alignment vertical="center"/>
      <protection hidden="1"/>
    </xf>
    <xf numFmtId="0" fontId="14" fillId="13" borderId="21" xfId="2" applyFont="1" applyFill="1" applyBorder="1" applyAlignment="1" applyProtection="1">
      <alignment vertical="center"/>
      <protection hidden="1"/>
    </xf>
    <xf numFmtId="0" fontId="14" fillId="13" borderId="43" xfId="2" applyFont="1" applyFill="1" applyBorder="1" applyAlignment="1" applyProtection="1">
      <alignment vertical="center"/>
      <protection hidden="1"/>
    </xf>
    <xf numFmtId="0" fontId="6" fillId="0" borderId="0" xfId="2" applyFont="1" applyFill="1" applyBorder="1" applyAlignment="1" applyProtection="1">
      <alignment vertical="center"/>
      <protection hidden="1"/>
    </xf>
    <xf numFmtId="0" fontId="3" fillId="0" borderId="0" xfId="2" applyFont="1" applyFill="1" applyBorder="1" applyAlignment="1" applyProtection="1">
      <alignment vertical="center"/>
      <protection locked="0" hidden="1"/>
    </xf>
    <xf numFmtId="0" fontId="18" fillId="2" borderId="0" xfId="2" applyFont="1" applyFill="1" applyBorder="1" applyProtection="1">
      <protection hidden="1"/>
    </xf>
    <xf numFmtId="0" fontId="3" fillId="0" borderId="0" xfId="2" applyFont="1" applyFill="1" applyBorder="1" applyAlignment="1" applyProtection="1">
      <alignment horizontal="left" vertical="top" wrapText="1"/>
      <protection hidden="1"/>
    </xf>
    <xf numFmtId="0" fontId="3" fillId="0" borderId="13" xfId="2" applyFont="1" applyFill="1" applyBorder="1" applyAlignment="1" applyProtection="1">
      <alignment vertical="center"/>
      <protection locked="0" hidden="1"/>
    </xf>
    <xf numFmtId="0" fontId="9" fillId="0" borderId="13" xfId="2" applyFont="1" applyFill="1" applyBorder="1" applyAlignment="1" applyProtection="1">
      <alignment vertical="center"/>
      <protection hidden="1"/>
    </xf>
    <xf numFmtId="0" fontId="3" fillId="0" borderId="1" xfId="2" applyFont="1" applyFill="1" applyBorder="1" applyAlignment="1" applyProtection="1">
      <alignment vertical="center"/>
      <protection locked="0" hidden="1"/>
    </xf>
    <xf numFmtId="0" fontId="3" fillId="0" borderId="17" xfId="2" applyFont="1" applyFill="1" applyBorder="1" applyAlignment="1" applyProtection="1">
      <alignment horizontal="center" vertical="center"/>
      <protection hidden="1"/>
    </xf>
    <xf numFmtId="0" fontId="3" fillId="0" borderId="15" xfId="2" applyFont="1" applyFill="1" applyBorder="1" applyAlignment="1" applyProtection="1">
      <alignment horizontal="center" vertical="center"/>
      <protection hidden="1"/>
    </xf>
    <xf numFmtId="0" fontId="3" fillId="0" borderId="10" xfId="2" applyFont="1" applyFill="1" applyBorder="1" applyAlignment="1" applyProtection="1">
      <alignment vertical="center"/>
      <protection locked="0" hidden="1"/>
    </xf>
    <xf numFmtId="0" fontId="3" fillId="0" borderId="10" xfId="2" applyFont="1" applyFill="1" applyBorder="1" applyAlignment="1" applyProtection="1">
      <alignment horizontal="left" vertical="top" wrapText="1"/>
      <protection hidden="1"/>
    </xf>
    <xf numFmtId="0" fontId="3" fillId="0" borderId="10" xfId="2" applyFont="1" applyFill="1" applyBorder="1" applyAlignment="1" applyProtection="1">
      <alignment horizontal="center" vertical="center"/>
      <protection hidden="1"/>
    </xf>
    <xf numFmtId="0" fontId="3" fillId="0" borderId="12" xfId="2" applyFont="1" applyFill="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9" fillId="0" borderId="29" xfId="2" applyFont="1" applyFill="1" applyBorder="1" applyAlignment="1" applyProtection="1">
      <alignment horizontal="left" vertical="center"/>
      <protection hidden="1"/>
    </xf>
    <xf numFmtId="0" fontId="19" fillId="0" borderId="26" xfId="2" applyFont="1" applyFill="1" applyBorder="1" applyAlignment="1" applyProtection="1">
      <alignment horizontal="left" vertical="center"/>
      <protection hidden="1"/>
    </xf>
    <xf numFmtId="0" fontId="19" fillId="0" borderId="25" xfId="2" applyFont="1" applyFill="1" applyBorder="1" applyAlignment="1" applyProtection="1">
      <alignment horizontal="left" vertical="center"/>
      <protection hidden="1"/>
    </xf>
    <xf numFmtId="0" fontId="19" fillId="0" borderId="26" xfId="2" applyFont="1" applyFill="1" applyBorder="1" applyAlignment="1" applyProtection="1">
      <alignment horizontal="left" vertical="top"/>
      <protection locked="0" hidden="1"/>
    </xf>
    <xf numFmtId="0" fontId="3" fillId="0" borderId="25" xfId="2" applyFont="1" applyFill="1" applyBorder="1" applyAlignment="1" applyProtection="1">
      <alignment horizontal="left" vertical="center"/>
      <protection hidden="1"/>
    </xf>
    <xf numFmtId="0" fontId="19" fillId="0" borderId="25" xfId="2" applyFont="1" applyFill="1" applyBorder="1" applyAlignment="1" applyProtection="1">
      <alignment horizontal="left" vertical="top"/>
      <protection locked="0" hidden="1"/>
    </xf>
    <xf numFmtId="0" fontId="64" fillId="6" borderId="12" xfId="4" applyFont="1" applyFill="1" applyBorder="1"/>
    <xf numFmtId="0" fontId="70" fillId="0" borderId="0" xfId="2" applyFont="1" applyFill="1" applyBorder="1" applyAlignment="1" applyProtection="1">
      <alignment horizontal="center" vertical="center"/>
      <protection locked="0" hidden="1"/>
    </xf>
    <xf numFmtId="0" fontId="3" fillId="0" borderId="17" xfId="2" applyFont="1" applyFill="1" applyBorder="1" applyAlignment="1" applyProtection="1">
      <alignment vertical="center"/>
      <protection locked="0" hidden="1"/>
    </xf>
    <xf numFmtId="0" fontId="3" fillId="0" borderId="16" xfId="2" applyFont="1" applyFill="1" applyBorder="1" applyAlignment="1" applyProtection="1">
      <alignment vertical="center"/>
      <protection locked="0" hidden="1"/>
    </xf>
    <xf numFmtId="0" fontId="3" fillId="0" borderId="15" xfId="2" applyFont="1" applyFill="1" applyBorder="1" applyAlignment="1" applyProtection="1">
      <alignment vertical="center"/>
      <protection locked="0" hidden="1"/>
    </xf>
    <xf numFmtId="0" fontId="3" fillId="0" borderId="1" xfId="2" applyFont="1" applyFill="1" applyBorder="1" applyAlignment="1" applyProtection="1">
      <alignment horizontal="center" vertical="center"/>
      <protection hidden="1"/>
    </xf>
    <xf numFmtId="0" fontId="19" fillId="9" borderId="29" xfId="2" applyFont="1" applyFill="1" applyBorder="1" applyAlignment="1" applyProtection="1">
      <alignment horizontal="left" vertical="center"/>
      <protection hidden="1"/>
    </xf>
    <xf numFmtId="0" fontId="3" fillId="9" borderId="26" xfId="2" applyFont="1" applyFill="1" applyBorder="1" applyAlignment="1" applyProtection="1">
      <alignment horizontal="center" vertical="center"/>
      <protection hidden="1"/>
    </xf>
    <xf numFmtId="0" fontId="3" fillId="9" borderId="25" xfId="2" applyFont="1" applyFill="1" applyBorder="1" applyAlignment="1" applyProtection="1">
      <alignment horizontal="center" vertical="center"/>
      <protection hidden="1"/>
    </xf>
    <xf numFmtId="0" fontId="16" fillId="0" borderId="26" xfId="2" applyFont="1" applyFill="1" applyBorder="1" applyAlignment="1" applyProtection="1">
      <alignment horizontal="left" vertical="top" wrapText="1"/>
      <protection locked="0" hidden="1"/>
    </xf>
    <xf numFmtId="0" fontId="17" fillId="0" borderId="25" xfId="2" applyFont="1" applyFill="1" applyBorder="1" applyAlignment="1" applyProtection="1">
      <alignment horizontal="right" vertical="center"/>
      <protection hidden="1"/>
    </xf>
    <xf numFmtId="0" fontId="71" fillId="0" borderId="0" xfId="2" applyFont="1" applyFill="1" applyBorder="1" applyAlignment="1" applyProtection="1">
      <alignment vertical="center"/>
      <protection hidden="1"/>
    </xf>
    <xf numFmtId="0" fontId="71" fillId="2" borderId="0" xfId="2" applyFont="1" applyFill="1" applyAlignment="1" applyProtection="1">
      <alignment vertical="center"/>
      <protection hidden="1"/>
    </xf>
    <xf numFmtId="0" fontId="3" fillId="0" borderId="0" xfId="2" applyFont="1" applyFill="1" applyBorder="1" applyAlignment="1" applyProtection="1">
      <alignment horizontal="right" vertical="center"/>
      <protection locked="0" hidden="1"/>
    </xf>
    <xf numFmtId="0" fontId="3" fillId="0" borderId="0" xfId="2" applyFont="1" applyFill="1" applyBorder="1" applyAlignment="1" applyProtection="1">
      <alignment horizontal="right" vertical="top"/>
      <protection hidden="1"/>
    </xf>
    <xf numFmtId="0" fontId="3" fillId="0" borderId="13" xfId="2" applyFont="1" applyFill="1" applyBorder="1" applyAlignment="1" applyProtection="1">
      <alignment horizontal="left" vertical="top" wrapText="1"/>
      <protection hidden="1"/>
    </xf>
    <xf numFmtId="0" fontId="3" fillId="0" borderId="14" xfId="2" applyFont="1" applyFill="1" applyBorder="1" applyAlignment="1" applyProtection="1">
      <alignment horizontal="center" vertical="center"/>
      <protection hidden="1"/>
    </xf>
    <xf numFmtId="0" fontId="3" fillId="0" borderId="16" xfId="2" applyFont="1" applyFill="1" applyBorder="1" applyAlignment="1" applyProtection="1">
      <alignment horizontal="center" vertical="center"/>
      <protection hidden="1"/>
    </xf>
    <xf numFmtId="0" fontId="3" fillId="2" borderId="2" xfId="2" applyFont="1" applyFill="1" applyBorder="1" applyAlignment="1" applyProtection="1">
      <alignment vertical="center"/>
      <protection hidden="1"/>
    </xf>
    <xf numFmtId="0" fontId="3" fillId="2" borderId="4" xfId="2" applyFont="1" applyFill="1" applyBorder="1" applyAlignment="1" applyProtection="1">
      <alignment vertical="center"/>
      <protection hidden="1"/>
    </xf>
    <xf numFmtId="0" fontId="5" fillId="2" borderId="28" xfId="2" applyFont="1" applyFill="1" applyBorder="1" applyAlignment="1" applyProtection="1">
      <alignment vertical="center"/>
      <protection hidden="1"/>
    </xf>
    <xf numFmtId="0" fontId="5" fillId="2" borderId="17" xfId="2" applyFont="1" applyFill="1" applyBorder="1" applyAlignment="1" applyProtection="1">
      <alignment vertical="center"/>
      <protection hidden="1"/>
    </xf>
    <xf numFmtId="0" fontId="4" fillId="2" borderId="27" xfId="2" applyFont="1" applyFill="1" applyBorder="1" applyAlignment="1" applyProtection="1">
      <alignment vertical="center"/>
      <protection hidden="1"/>
    </xf>
    <xf numFmtId="0" fontId="6" fillId="0" borderId="17" xfId="2" applyFont="1" applyFill="1" applyBorder="1" applyAlignment="1" applyProtection="1">
      <alignment vertical="center"/>
      <protection hidden="1"/>
    </xf>
    <xf numFmtId="0" fontId="6" fillId="0" borderId="0" xfId="2" applyFont="1" applyFill="1" applyBorder="1" applyAlignment="1" applyProtection="1">
      <alignment horizontal="left" vertical="center"/>
      <protection hidden="1"/>
    </xf>
    <xf numFmtId="0" fontId="3" fillId="0" borderId="14" xfId="2" applyFont="1" applyFill="1" applyBorder="1" applyAlignment="1" applyProtection="1">
      <alignment horizontal="left" vertical="top" wrapText="1"/>
      <protection hidden="1"/>
    </xf>
    <xf numFmtId="0" fontId="9" fillId="0" borderId="12" xfId="2" applyFont="1" applyFill="1" applyBorder="1" applyAlignment="1" applyProtection="1">
      <alignment vertical="center"/>
      <protection hidden="1"/>
    </xf>
    <xf numFmtId="0" fontId="3" fillId="0" borderId="0" xfId="2" applyFont="1" applyFill="1" applyBorder="1" applyAlignment="1" applyProtection="1">
      <alignment horizontal="left" vertical="center" wrapText="1"/>
      <protection hidden="1"/>
    </xf>
    <xf numFmtId="0" fontId="3" fillId="0" borderId="17"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left" vertical="center" wrapText="1"/>
      <protection hidden="1"/>
    </xf>
    <xf numFmtId="0" fontId="6" fillId="0" borderId="17" xfId="2" applyFont="1" applyFill="1" applyBorder="1" applyAlignment="1" applyProtection="1">
      <alignment horizontal="left" vertical="center"/>
      <protection hidden="1"/>
    </xf>
    <xf numFmtId="0" fontId="39" fillId="0" borderId="26" xfId="2" applyFont="1" applyFill="1" applyBorder="1" applyAlignment="1" applyProtection="1">
      <alignment horizontal="left" vertical="center"/>
      <protection hidden="1"/>
    </xf>
    <xf numFmtId="0" fontId="39" fillId="0" borderId="29" xfId="2" applyFont="1" applyFill="1" applyBorder="1" applyAlignment="1" applyProtection="1">
      <alignment horizontal="left" vertical="center"/>
      <protection hidden="1"/>
    </xf>
    <xf numFmtId="0" fontId="39" fillId="0" borderId="25" xfId="2" applyFont="1" applyFill="1" applyBorder="1" applyAlignment="1" applyProtection="1">
      <alignment horizontal="left" vertical="center"/>
      <protection hidden="1"/>
    </xf>
    <xf numFmtId="0" fontId="39" fillId="0" borderId="25" xfId="2" applyFont="1" applyFill="1" applyBorder="1" applyAlignment="1" applyProtection="1">
      <alignment horizontal="left" vertical="top"/>
      <protection locked="0" hidden="1"/>
    </xf>
    <xf numFmtId="0" fontId="39" fillId="0" borderId="26" xfId="2" applyFont="1" applyFill="1" applyBorder="1" applyAlignment="1" applyProtection="1">
      <alignment horizontal="left" vertical="top"/>
      <protection locked="0" hidden="1"/>
    </xf>
    <xf numFmtId="0" fontId="42" fillId="2" borderId="0" xfId="2" applyFont="1" applyFill="1" applyAlignment="1" applyProtection="1">
      <alignment vertical="center"/>
      <protection hidden="1"/>
    </xf>
    <xf numFmtId="0" fontId="42" fillId="0" borderId="0" xfId="2" applyFont="1" applyFill="1" applyBorder="1" applyAlignment="1" applyProtection="1">
      <alignment vertical="center"/>
      <protection hidden="1"/>
    </xf>
    <xf numFmtId="0" fontId="3" fillId="0" borderId="0" xfId="2" applyFont="1" applyFill="1" applyBorder="1" applyAlignment="1" applyProtection="1">
      <alignment horizontal="right" vertical="top"/>
      <protection locked="0" hidden="1"/>
    </xf>
    <xf numFmtId="0" fontId="74" fillId="0" borderId="0" xfId="2" applyFont="1" applyFill="1" applyBorder="1" applyAlignment="1" applyProtection="1">
      <alignment horizontal="right" vertical="top"/>
      <protection hidden="1"/>
    </xf>
    <xf numFmtId="0" fontId="75" fillId="2" borderId="0" xfId="2" applyFont="1" applyFill="1" applyAlignment="1" applyProtection="1">
      <alignment vertical="center"/>
      <protection hidden="1"/>
    </xf>
    <xf numFmtId="0" fontId="14" fillId="13" borderId="13" xfId="2" applyFont="1" applyFill="1" applyBorder="1" applyAlignment="1" applyProtection="1">
      <alignment vertical="center"/>
      <protection hidden="1"/>
    </xf>
    <xf numFmtId="0" fontId="19" fillId="6" borderId="0" xfId="2" applyFont="1" applyFill="1" applyBorder="1" applyAlignment="1" applyProtection="1">
      <alignment vertical="top" wrapText="1"/>
      <protection hidden="1"/>
    </xf>
    <xf numFmtId="0" fontId="3" fillId="6" borderId="17" xfId="2" applyFont="1" applyFill="1" applyBorder="1" applyAlignment="1" applyProtection="1">
      <alignment vertical="center"/>
      <protection hidden="1"/>
    </xf>
    <xf numFmtId="0" fontId="3" fillId="6" borderId="1" xfId="2" applyFont="1" applyFill="1" applyBorder="1" applyAlignment="1" applyProtection="1">
      <alignment vertical="center"/>
      <protection hidden="1"/>
    </xf>
    <xf numFmtId="49" fontId="3" fillId="6" borderId="0" xfId="2" applyNumberFormat="1" applyFont="1" applyFill="1" applyBorder="1" applyAlignment="1" applyProtection="1">
      <alignment vertical="center"/>
      <protection hidden="1"/>
    </xf>
    <xf numFmtId="49" fontId="41" fillId="6" borderId="0" xfId="1" applyNumberFormat="1" applyFill="1" applyBorder="1" applyAlignment="1" applyProtection="1">
      <alignment vertical="center"/>
      <protection hidden="1"/>
    </xf>
    <xf numFmtId="1" fontId="3" fillId="6" borderId="0" xfId="2" applyNumberFormat="1" applyFont="1" applyFill="1" applyBorder="1" applyAlignment="1" applyProtection="1">
      <alignment vertical="center"/>
      <protection hidden="1"/>
    </xf>
    <xf numFmtId="0" fontId="7" fillId="6" borderId="0" xfId="2" applyFont="1" applyFill="1" applyBorder="1" applyAlignment="1" applyProtection="1">
      <alignment vertical="center"/>
      <protection hidden="1"/>
    </xf>
    <xf numFmtId="175" fontId="3" fillId="6" borderId="0" xfId="2" applyNumberFormat="1" applyFont="1" applyFill="1" applyBorder="1" applyAlignment="1" applyProtection="1">
      <alignment vertical="center"/>
      <protection hidden="1"/>
    </xf>
    <xf numFmtId="0" fontId="9" fillId="6" borderId="17" xfId="2" applyFont="1" applyFill="1" applyBorder="1" applyAlignment="1" applyProtection="1">
      <alignment vertical="center"/>
      <protection hidden="1"/>
    </xf>
    <xf numFmtId="0" fontId="9" fillId="6" borderId="0" xfId="2" applyFont="1" applyFill="1" applyBorder="1" applyAlignment="1" applyProtection="1">
      <alignment horizontal="right" vertical="center"/>
      <protection hidden="1"/>
    </xf>
    <xf numFmtId="0" fontId="9" fillId="6" borderId="1" xfId="2" applyFont="1" applyFill="1" applyBorder="1" applyAlignment="1" applyProtection="1">
      <alignment vertical="center"/>
      <protection hidden="1"/>
    </xf>
    <xf numFmtId="0" fontId="12" fillId="6" borderId="17" xfId="2" applyFont="1" applyFill="1" applyBorder="1" applyAlignment="1" applyProtection="1">
      <alignment vertical="center"/>
      <protection hidden="1"/>
    </xf>
    <xf numFmtId="0" fontId="25" fillId="6" borderId="0" xfId="2" applyFont="1" applyFill="1" applyBorder="1" applyAlignment="1" applyProtection="1">
      <alignment horizontal="center" vertical="center"/>
      <protection hidden="1"/>
    </xf>
    <xf numFmtId="0" fontId="50" fillId="6" borderId="0" xfId="1" applyFont="1" applyFill="1" applyBorder="1" applyAlignment="1" applyProtection="1">
      <alignment vertical="center"/>
      <protection locked="0" hidden="1"/>
    </xf>
    <xf numFmtId="175" fontId="9" fillId="6" borderId="0" xfId="2" applyNumberFormat="1" applyFont="1" applyFill="1" applyBorder="1" applyAlignment="1" applyProtection="1">
      <protection locked="0" hidden="1"/>
    </xf>
    <xf numFmtId="0" fontId="9" fillId="6" borderId="0" xfId="2" applyFont="1" applyFill="1" applyBorder="1" applyAlignment="1" applyProtection="1">
      <alignment horizontal="right"/>
      <protection hidden="1"/>
    </xf>
    <xf numFmtId="176" fontId="3" fillId="6" borderId="0" xfId="2" applyNumberFormat="1" applyFont="1" applyFill="1" applyBorder="1" applyAlignment="1" applyProtection="1">
      <alignment vertical="center"/>
      <protection hidden="1"/>
    </xf>
    <xf numFmtId="167" fontId="3" fillId="6" borderId="0" xfId="2" applyNumberFormat="1" applyFont="1" applyFill="1" applyBorder="1" applyAlignment="1" applyProtection="1">
      <alignment vertical="center"/>
      <protection hidden="1"/>
    </xf>
    <xf numFmtId="0" fontId="6" fillId="6" borderId="0" xfId="2" applyFont="1" applyFill="1" applyBorder="1" applyAlignment="1" applyProtection="1">
      <alignment horizontal="right" vertical="center"/>
      <protection hidden="1"/>
    </xf>
    <xf numFmtId="178" fontId="3" fillId="6" borderId="0" xfId="2" applyNumberFormat="1" applyFont="1" applyFill="1" applyBorder="1" applyAlignment="1" applyProtection="1">
      <alignment vertical="center"/>
      <protection hidden="1"/>
    </xf>
    <xf numFmtId="0" fontId="9" fillId="6" borderId="0" xfId="2" applyFont="1" applyFill="1" applyBorder="1" applyAlignment="1" applyProtection="1">
      <protection locked="0" hidden="1"/>
    </xf>
    <xf numFmtId="178" fontId="9" fillId="6" borderId="0" xfId="2" applyNumberFormat="1" applyFont="1" applyFill="1" applyBorder="1" applyAlignment="1" applyProtection="1">
      <alignment vertical="center"/>
      <protection hidden="1"/>
    </xf>
    <xf numFmtId="178" fontId="35" fillId="6" borderId="0" xfId="2" applyNumberFormat="1" applyFont="1" applyFill="1" applyBorder="1" applyAlignment="1" applyProtection="1">
      <alignment horizontal="center" vertical="center"/>
      <protection locked="0" hidden="1"/>
    </xf>
    <xf numFmtId="172" fontId="42" fillId="6" borderId="0" xfId="2" applyNumberFormat="1" applyFont="1" applyFill="1" applyBorder="1" applyAlignment="1" applyProtection="1">
      <alignment vertical="center"/>
      <protection hidden="1"/>
    </xf>
    <xf numFmtId="0" fontId="3" fillId="6" borderId="0" xfId="2" applyFont="1" applyFill="1" applyBorder="1" applyAlignment="1" applyProtection="1">
      <alignment horizontal="center" vertical="center"/>
      <protection hidden="1"/>
    </xf>
    <xf numFmtId="170" fontId="3" fillId="6" borderId="0" xfId="2" applyNumberFormat="1" applyFont="1" applyFill="1" applyBorder="1" applyAlignment="1" applyProtection="1">
      <alignment horizontal="left" vertical="center"/>
      <protection hidden="1"/>
    </xf>
    <xf numFmtId="172" fontId="42" fillId="6" borderId="0" xfId="2" applyNumberFormat="1" applyFont="1" applyFill="1" applyBorder="1" applyAlignment="1" applyProtection="1">
      <alignment horizontal="center" vertical="center"/>
      <protection hidden="1"/>
    </xf>
    <xf numFmtId="170" fontId="3" fillId="6" borderId="0" xfId="2" applyNumberFormat="1" applyFont="1" applyFill="1" applyBorder="1" applyAlignment="1" applyProtection="1">
      <alignment vertical="center"/>
      <protection hidden="1"/>
    </xf>
    <xf numFmtId="0" fontId="16" fillId="6" borderId="0" xfId="2" applyFont="1" applyFill="1" applyBorder="1" applyAlignment="1" applyProtection="1">
      <alignment vertical="top" wrapText="1"/>
      <protection hidden="1"/>
    </xf>
    <xf numFmtId="0" fontId="16" fillId="6" borderId="0" xfId="2" applyFont="1" applyFill="1" applyBorder="1" applyAlignment="1" applyProtection="1">
      <alignment horizontal="center" vertical="top" wrapText="1"/>
      <protection hidden="1"/>
    </xf>
    <xf numFmtId="165" fontId="3" fillId="6" borderId="0" xfId="2" applyNumberFormat="1" applyFont="1" applyFill="1" applyBorder="1" applyAlignment="1" applyProtection="1">
      <alignment vertical="center"/>
      <protection hidden="1"/>
    </xf>
    <xf numFmtId="164" fontId="3" fillId="6" borderId="0" xfId="2" applyNumberFormat="1" applyFont="1" applyFill="1" applyBorder="1" applyAlignment="1" applyProtection="1">
      <alignment vertical="center"/>
      <protection hidden="1"/>
    </xf>
    <xf numFmtId="0" fontId="16" fillId="6" borderId="1" xfId="2" applyFont="1" applyFill="1" applyBorder="1" applyAlignment="1" applyProtection="1">
      <alignment vertical="top" wrapText="1"/>
      <protection hidden="1"/>
    </xf>
    <xf numFmtId="20" fontId="3" fillId="6" borderId="0" xfId="2" applyNumberFormat="1" applyFont="1" applyFill="1" applyBorder="1" applyAlignment="1" applyProtection="1">
      <alignment vertical="center"/>
      <protection hidden="1"/>
    </xf>
    <xf numFmtId="0" fontId="3" fillId="6" borderId="0" xfId="2" applyFont="1" applyFill="1" applyBorder="1" applyAlignment="1" applyProtection="1">
      <protection hidden="1"/>
    </xf>
    <xf numFmtId="0" fontId="3" fillId="6" borderId="1" xfId="2" applyFont="1" applyFill="1" applyBorder="1" applyAlignment="1" applyProtection="1">
      <protection hidden="1"/>
    </xf>
    <xf numFmtId="165" fontId="3" fillId="6" borderId="0" xfId="2" applyNumberFormat="1" applyFont="1" applyFill="1" applyBorder="1" applyAlignment="1" applyProtection="1">
      <alignment horizontal="left" vertical="center"/>
      <protection hidden="1"/>
    </xf>
    <xf numFmtId="171" fontId="3" fillId="6" borderId="0" xfId="2" applyNumberFormat="1" applyFont="1" applyFill="1" applyBorder="1" applyAlignment="1" applyProtection="1">
      <alignment vertical="center"/>
      <protection hidden="1"/>
    </xf>
    <xf numFmtId="0" fontId="16" fillId="6" borderId="0" xfId="2" applyFont="1" applyFill="1" applyBorder="1" applyAlignment="1" applyProtection="1">
      <alignment horizontal="right" vertical="center"/>
      <protection hidden="1"/>
    </xf>
    <xf numFmtId="1" fontId="16" fillId="6" borderId="0" xfId="2" applyNumberFormat="1" applyFont="1" applyFill="1" applyBorder="1" applyAlignment="1" applyProtection="1">
      <alignment vertical="center"/>
      <protection hidden="1"/>
    </xf>
    <xf numFmtId="0" fontId="16" fillId="6" borderId="0" xfId="2" applyFont="1" applyFill="1" applyBorder="1" applyAlignment="1" applyProtection="1">
      <alignment horizontal="left" vertical="center"/>
      <protection hidden="1"/>
    </xf>
    <xf numFmtId="165" fontId="3" fillId="6" borderId="0" xfId="2" applyNumberFormat="1" applyFont="1" applyFill="1" applyBorder="1" applyAlignment="1" applyProtection="1">
      <alignment horizontal="right" vertical="center"/>
      <protection hidden="1"/>
    </xf>
    <xf numFmtId="179" fontId="3" fillId="6" borderId="0" xfId="2" applyNumberFormat="1" applyFont="1" applyFill="1" applyBorder="1" applyAlignment="1" applyProtection="1">
      <alignment vertical="center"/>
      <protection hidden="1"/>
    </xf>
    <xf numFmtId="1" fontId="3" fillId="6" borderId="0" xfId="2" applyNumberFormat="1" applyFont="1" applyFill="1" applyBorder="1" applyAlignment="1" applyProtection="1">
      <alignment horizontal="right" vertical="center"/>
      <protection hidden="1"/>
    </xf>
    <xf numFmtId="1" fontId="22" fillId="6" borderId="0" xfId="2" applyNumberFormat="1" applyFont="1" applyFill="1" applyBorder="1" applyAlignment="1" applyProtection="1">
      <protection hidden="1"/>
    </xf>
    <xf numFmtId="1" fontId="3" fillId="6" borderId="0" xfId="2" applyNumberFormat="1" applyFont="1" applyFill="1" applyBorder="1" applyAlignment="1" applyProtection="1">
      <alignment horizontal="center" vertical="center"/>
      <protection hidden="1"/>
    </xf>
    <xf numFmtId="0" fontId="3" fillId="6" borderId="15" xfId="2" applyFont="1" applyFill="1" applyBorder="1" applyAlignment="1" applyProtection="1">
      <alignment vertical="center"/>
      <protection hidden="1"/>
    </xf>
    <xf numFmtId="0" fontId="16" fillId="6" borderId="10" xfId="2" applyFont="1" applyFill="1" applyBorder="1" applyAlignment="1" applyProtection="1">
      <alignment horizontal="right" vertical="center"/>
      <protection hidden="1"/>
    </xf>
    <xf numFmtId="1" fontId="16" fillId="6" borderId="10" xfId="2" applyNumberFormat="1" applyFont="1" applyFill="1" applyBorder="1" applyAlignment="1" applyProtection="1">
      <alignment vertical="center"/>
      <protection hidden="1"/>
    </xf>
    <xf numFmtId="0" fontId="16" fillId="6" borderId="10" xfId="2" applyFont="1" applyFill="1" applyBorder="1" applyAlignment="1" applyProtection="1">
      <alignment horizontal="left" vertical="center"/>
      <protection hidden="1"/>
    </xf>
    <xf numFmtId="165" fontId="3" fillId="6" borderId="10" xfId="2" applyNumberFormat="1" applyFont="1" applyFill="1" applyBorder="1" applyAlignment="1" applyProtection="1">
      <alignment horizontal="right" vertical="center"/>
      <protection hidden="1"/>
    </xf>
    <xf numFmtId="20" fontId="3" fillId="6" borderId="10" xfId="2" applyNumberFormat="1" applyFont="1" applyFill="1" applyBorder="1" applyAlignment="1" applyProtection="1">
      <alignment vertical="center"/>
      <protection hidden="1"/>
    </xf>
    <xf numFmtId="0" fontId="3" fillId="6" borderId="10" xfId="2" applyFont="1" applyFill="1" applyBorder="1" applyAlignment="1" applyProtection="1">
      <alignment horizontal="left" vertical="center"/>
      <protection hidden="1"/>
    </xf>
    <xf numFmtId="164" fontId="3" fillId="6" borderId="10" xfId="2" applyNumberFormat="1" applyFont="1" applyFill="1" applyBorder="1" applyAlignment="1" applyProtection="1">
      <alignment horizontal="right" vertical="center"/>
      <protection hidden="1"/>
    </xf>
    <xf numFmtId="164" fontId="3" fillId="6" borderId="10" xfId="2" applyNumberFormat="1" applyFont="1" applyFill="1" applyBorder="1" applyAlignment="1" applyProtection="1">
      <alignment vertical="center"/>
      <protection hidden="1"/>
    </xf>
    <xf numFmtId="179" fontId="3" fillId="6" borderId="10" xfId="2" applyNumberFormat="1" applyFont="1" applyFill="1" applyBorder="1" applyAlignment="1" applyProtection="1">
      <alignment vertical="center"/>
      <protection hidden="1"/>
    </xf>
    <xf numFmtId="1" fontId="3" fillId="6" borderId="10" xfId="2" applyNumberFormat="1" applyFont="1" applyFill="1" applyBorder="1" applyAlignment="1" applyProtection="1">
      <alignment horizontal="right" vertical="center"/>
      <protection hidden="1"/>
    </xf>
    <xf numFmtId="0" fontId="3" fillId="6" borderId="16" xfId="2" applyFont="1" applyFill="1" applyBorder="1" applyAlignment="1" applyProtection="1">
      <alignment horizontal="left" vertical="center"/>
      <protection hidden="1"/>
    </xf>
    <xf numFmtId="202" fontId="68" fillId="6" borderId="0" xfId="4" applyNumberFormat="1" applyFont="1" applyFill="1" applyBorder="1" applyAlignment="1">
      <alignment vertical="top" wrapText="1"/>
    </xf>
    <xf numFmtId="0" fontId="69" fillId="6" borderId="0" xfId="4" applyFont="1" applyFill="1" applyBorder="1" applyAlignment="1">
      <alignment vertical="center"/>
    </xf>
    <xf numFmtId="175" fontId="67" fillId="6" borderId="0" xfId="4" applyNumberFormat="1" applyFont="1" applyFill="1" applyBorder="1" applyAlignment="1">
      <alignment vertical="center"/>
    </xf>
    <xf numFmtId="0" fontId="1" fillId="6" borderId="0" xfId="5" applyFill="1"/>
    <xf numFmtId="0" fontId="1" fillId="6" borderId="12" xfId="5" applyFill="1" applyBorder="1"/>
    <xf numFmtId="0" fontId="1" fillId="6" borderId="13" xfId="5" applyFill="1" applyBorder="1"/>
    <xf numFmtId="0" fontId="1" fillId="6" borderId="14" xfId="5" applyFill="1" applyBorder="1"/>
    <xf numFmtId="0" fontId="1" fillId="6" borderId="17" xfId="5" applyFill="1" applyBorder="1"/>
    <xf numFmtId="0" fontId="1" fillId="16" borderId="0" xfId="5" applyFill="1" applyBorder="1"/>
    <xf numFmtId="0" fontId="1" fillId="6" borderId="1" xfId="5" applyFill="1" applyBorder="1"/>
    <xf numFmtId="0" fontId="80" fillId="6" borderId="13" xfId="5" applyFont="1" applyFill="1" applyBorder="1" applyAlignment="1">
      <alignment vertical="center"/>
    </xf>
    <xf numFmtId="0" fontId="1" fillId="6" borderId="13" xfId="5" applyFont="1" applyFill="1" applyBorder="1"/>
    <xf numFmtId="0" fontId="81" fillId="6" borderId="13" xfId="5" applyFont="1" applyFill="1" applyBorder="1" applyAlignment="1">
      <alignment vertical="center"/>
    </xf>
    <xf numFmtId="0" fontId="81" fillId="6" borderId="14" xfId="5" applyFont="1" applyFill="1" applyBorder="1" applyAlignment="1">
      <alignment vertical="center"/>
    </xf>
    <xf numFmtId="0" fontId="64" fillId="6" borderId="1" xfId="5" applyFont="1" applyFill="1" applyBorder="1"/>
    <xf numFmtId="0" fontId="64" fillId="6" borderId="12" xfId="5" applyFont="1" applyFill="1" applyBorder="1"/>
    <xf numFmtId="0" fontId="1" fillId="6" borderId="0" xfId="5" applyFill="1" applyBorder="1"/>
    <xf numFmtId="167" fontId="80" fillId="6" borderId="0" xfId="5" applyNumberFormat="1" applyFont="1" applyFill="1" applyBorder="1" applyAlignment="1"/>
    <xf numFmtId="201" fontId="80" fillId="6" borderId="0" xfId="5" applyNumberFormat="1" applyFont="1" applyFill="1" applyBorder="1" applyAlignment="1"/>
    <xf numFmtId="175" fontId="82" fillId="6" borderId="0" xfId="5" applyNumberFormat="1" applyFont="1" applyFill="1" applyBorder="1" applyAlignment="1">
      <alignment vertical="center"/>
    </xf>
    <xf numFmtId="175" fontId="67" fillId="6" borderId="0" xfId="5" applyNumberFormat="1" applyFont="1" applyFill="1" applyBorder="1" applyAlignment="1">
      <alignment vertical="center" wrapText="1"/>
    </xf>
    <xf numFmtId="175" fontId="67" fillId="6" borderId="1" xfId="5" applyNumberFormat="1" applyFont="1" applyFill="1" applyBorder="1" applyAlignment="1">
      <alignment vertical="center" wrapText="1"/>
    </xf>
    <xf numFmtId="0" fontId="80" fillId="6" borderId="0" xfId="5" applyFont="1" applyFill="1" applyBorder="1" applyAlignment="1">
      <alignment vertical="center"/>
    </xf>
    <xf numFmtId="202" fontId="80" fillId="6" borderId="0" xfId="5" applyNumberFormat="1" applyFont="1" applyFill="1" applyBorder="1" applyAlignment="1">
      <alignment vertical="center" wrapText="1"/>
    </xf>
    <xf numFmtId="203" fontId="67" fillId="6" borderId="17" xfId="5" applyNumberFormat="1" applyFont="1" applyFill="1" applyBorder="1" applyAlignment="1"/>
    <xf numFmtId="203" fontId="67" fillId="6" borderId="0" xfId="5" applyNumberFormat="1" applyFont="1" applyFill="1" applyBorder="1" applyAlignment="1"/>
    <xf numFmtId="0" fontId="67" fillId="6" borderId="0" xfId="5" applyFont="1" applyFill="1" applyBorder="1"/>
    <xf numFmtId="177" fontId="80" fillId="6" borderId="0" xfId="5" applyNumberFormat="1" applyFont="1" applyFill="1" applyBorder="1" applyAlignment="1">
      <alignment vertical="center" wrapText="1"/>
    </xf>
    <xf numFmtId="0" fontId="1" fillId="6" borderId="10" xfId="5" applyFill="1" applyBorder="1"/>
    <xf numFmtId="0" fontId="1" fillId="6" borderId="16" xfId="5" applyFill="1" applyBorder="1"/>
    <xf numFmtId="0" fontId="1" fillId="6" borderId="15" xfId="5" applyFill="1" applyBorder="1"/>
    <xf numFmtId="199" fontId="6" fillId="11" borderId="11" xfId="0" applyNumberFormat="1" applyFont="1" applyFill="1" applyBorder="1" applyAlignment="1" applyProtection="1">
      <alignment horizontal="right" vertical="center"/>
      <protection locked="0" hidden="1"/>
    </xf>
    <xf numFmtId="197" fontId="6" fillId="11" borderId="11" xfId="0" applyNumberFormat="1" applyFont="1" applyFill="1" applyBorder="1" applyAlignment="1" applyProtection="1">
      <alignment horizontal="right" vertical="center"/>
      <protection locked="0" hidden="1"/>
    </xf>
    <xf numFmtId="0" fontId="72" fillId="11" borderId="11" xfId="2" applyFont="1" applyFill="1" applyBorder="1" applyAlignment="1" applyProtection="1">
      <alignment vertical="center"/>
      <protection locked="0" hidden="1"/>
    </xf>
    <xf numFmtId="0" fontId="73" fillId="11" borderId="11" xfId="2" applyFont="1" applyFill="1" applyBorder="1" applyAlignment="1" applyProtection="1">
      <alignment vertical="center"/>
      <protection locked="0" hidden="1"/>
    </xf>
    <xf numFmtId="0" fontId="49" fillId="0" borderId="0" xfId="1" applyFont="1" applyAlignment="1" applyProtection="1">
      <alignment horizontal="left"/>
    </xf>
    <xf numFmtId="175" fontId="3" fillId="11" borderId="29" xfId="2" applyNumberFormat="1" applyFont="1" applyFill="1" applyBorder="1" applyAlignment="1" applyProtection="1">
      <alignment horizontal="left" vertical="center"/>
      <protection locked="0" hidden="1"/>
    </xf>
    <xf numFmtId="175" fontId="3" fillId="11" borderId="26" xfId="2" applyNumberFormat="1" applyFont="1" applyFill="1" applyBorder="1" applyAlignment="1" applyProtection="1">
      <alignment horizontal="left" vertical="center"/>
      <protection locked="0" hidden="1"/>
    </xf>
    <xf numFmtId="175" fontId="3" fillId="11" borderId="25" xfId="2" applyNumberFormat="1" applyFont="1" applyFill="1" applyBorder="1" applyAlignment="1" applyProtection="1">
      <alignment horizontal="left" vertical="center"/>
      <protection locked="0" hidden="1"/>
    </xf>
    <xf numFmtId="49" fontId="3" fillId="11" borderId="29" xfId="2" applyNumberFormat="1" applyFont="1" applyFill="1" applyBorder="1" applyAlignment="1" applyProtection="1">
      <alignment horizontal="left" vertical="center"/>
      <protection locked="0" hidden="1"/>
    </xf>
    <xf numFmtId="49" fontId="3" fillId="11" borderId="26" xfId="2" applyNumberFormat="1" applyFont="1" applyFill="1" applyBorder="1" applyAlignment="1" applyProtection="1">
      <alignment horizontal="left" vertical="center"/>
      <protection locked="0" hidden="1"/>
    </xf>
    <xf numFmtId="49" fontId="3" fillId="11" borderId="25" xfId="2" applyNumberFormat="1" applyFont="1" applyFill="1" applyBorder="1" applyAlignment="1" applyProtection="1">
      <alignment horizontal="left" vertical="center"/>
      <protection locked="0" hidden="1"/>
    </xf>
    <xf numFmtId="1" fontId="3" fillId="11" borderId="29" xfId="2" applyNumberFormat="1" applyFont="1" applyFill="1" applyBorder="1" applyAlignment="1" applyProtection="1">
      <alignment horizontal="left" vertical="center"/>
      <protection locked="0" hidden="1"/>
    </xf>
    <xf numFmtId="1" fontId="3" fillId="11" borderId="26" xfId="2" applyNumberFormat="1" applyFont="1" applyFill="1" applyBorder="1" applyAlignment="1" applyProtection="1">
      <alignment horizontal="left" vertical="center"/>
      <protection locked="0" hidden="1"/>
    </xf>
    <xf numFmtId="1" fontId="3" fillId="11" borderId="25" xfId="2" applyNumberFormat="1" applyFont="1" applyFill="1" applyBorder="1" applyAlignment="1" applyProtection="1">
      <alignment horizontal="left" vertical="center"/>
      <protection locked="0" hidden="1"/>
    </xf>
    <xf numFmtId="49" fontId="41" fillId="11" borderId="29" xfId="1" applyNumberFormat="1" applyFill="1" applyBorder="1" applyAlignment="1" applyProtection="1">
      <alignment horizontal="left" vertical="center"/>
      <protection locked="0" hidden="1"/>
    </xf>
    <xf numFmtId="0" fontId="5" fillId="2" borderId="28" xfId="2" applyFont="1" applyFill="1" applyBorder="1" applyAlignment="1" applyProtection="1">
      <alignment horizontal="center" vertical="center"/>
      <protection hidden="1"/>
    </xf>
    <xf numFmtId="0" fontId="5" fillId="2" borderId="3" xfId="2" applyFont="1" applyFill="1" applyBorder="1" applyAlignment="1" applyProtection="1">
      <alignment horizontal="center" vertical="center"/>
      <protection hidden="1"/>
    </xf>
    <xf numFmtId="0" fontId="5" fillId="2" borderId="19" xfId="2" applyFont="1" applyFill="1" applyBorder="1" applyAlignment="1" applyProtection="1">
      <alignment horizontal="center" vertical="center"/>
      <protection hidden="1"/>
    </xf>
    <xf numFmtId="0" fontId="5" fillId="2" borderId="17" xfId="2" applyFont="1" applyFill="1" applyBorder="1" applyAlignment="1" applyProtection="1">
      <alignment horizontal="center" vertical="center"/>
      <protection hidden="1"/>
    </xf>
    <xf numFmtId="0" fontId="5" fillId="2" borderId="0" xfId="2" applyFont="1" applyFill="1" applyBorder="1" applyAlignment="1" applyProtection="1">
      <alignment horizontal="center" vertical="center"/>
      <protection hidden="1"/>
    </xf>
    <xf numFmtId="0" fontId="5" fillId="2" borderId="1" xfId="2" applyFont="1" applyFill="1" applyBorder="1" applyAlignment="1" applyProtection="1">
      <alignment horizontal="center" vertical="center"/>
      <protection hidden="1"/>
    </xf>
    <xf numFmtId="14" fontId="3" fillId="2" borderId="0" xfId="2" applyNumberFormat="1" applyFont="1" applyFill="1" applyBorder="1" applyAlignment="1" applyProtection="1">
      <alignment horizontal="right" vertical="center"/>
      <protection hidden="1"/>
    </xf>
    <xf numFmtId="14" fontId="3" fillId="2" borderId="6" xfId="2" applyNumberFormat="1" applyFont="1" applyFill="1" applyBorder="1" applyAlignment="1" applyProtection="1">
      <alignment horizontal="right" vertical="center"/>
      <protection hidden="1"/>
    </xf>
    <xf numFmtId="0" fontId="4" fillId="2" borderId="27" xfId="2" applyFont="1" applyFill="1" applyBorder="1" applyAlignment="1" applyProtection="1">
      <alignment horizontal="center" vertical="center"/>
      <protection hidden="1"/>
    </xf>
    <xf numFmtId="0" fontId="4" fillId="2" borderId="8" xfId="2" applyFont="1" applyFill="1" applyBorder="1" applyAlignment="1" applyProtection="1">
      <alignment horizontal="center" vertical="center"/>
      <protection hidden="1"/>
    </xf>
    <xf numFmtId="0" fontId="4" fillId="2" borderId="20" xfId="2" applyFont="1" applyFill="1" applyBorder="1" applyAlignment="1" applyProtection="1">
      <alignment horizontal="center" vertical="center"/>
      <protection hidden="1"/>
    </xf>
    <xf numFmtId="0" fontId="3" fillId="11" borderId="29" xfId="2" applyFont="1" applyFill="1" applyBorder="1" applyAlignment="1" applyProtection="1">
      <alignment horizontal="left" vertical="center"/>
      <protection locked="0" hidden="1"/>
    </xf>
    <xf numFmtId="0" fontId="3" fillId="11" borderId="26" xfId="2" applyFont="1" applyFill="1" applyBorder="1" applyAlignment="1" applyProtection="1">
      <alignment horizontal="left" vertical="center"/>
      <protection locked="0" hidden="1"/>
    </xf>
    <xf numFmtId="0" fontId="3" fillId="11" borderId="25" xfId="2" applyFont="1" applyFill="1" applyBorder="1" applyAlignment="1" applyProtection="1">
      <alignment horizontal="left" vertical="center"/>
      <protection locked="0" hidden="1"/>
    </xf>
    <xf numFmtId="175" fontId="9" fillId="11" borderId="29" xfId="2" applyNumberFormat="1" applyFont="1" applyFill="1" applyBorder="1" applyAlignment="1" applyProtection="1">
      <alignment horizontal="left"/>
      <protection locked="0" hidden="1"/>
    </xf>
    <xf numFmtId="175" fontId="9" fillId="11" borderId="26" xfId="2" applyNumberFormat="1" applyFont="1" applyFill="1" applyBorder="1" applyAlignment="1" applyProtection="1">
      <alignment horizontal="left"/>
      <protection locked="0" hidden="1"/>
    </xf>
    <xf numFmtId="175" fontId="9" fillId="11" borderId="25" xfId="2" applyNumberFormat="1" applyFont="1" applyFill="1" applyBorder="1" applyAlignment="1" applyProtection="1">
      <alignment horizontal="left"/>
      <protection locked="0" hidden="1"/>
    </xf>
    <xf numFmtId="0" fontId="9" fillId="11" borderId="10" xfId="2" applyFont="1" applyFill="1" applyBorder="1" applyAlignment="1" applyProtection="1">
      <alignment horizontal="left"/>
      <protection locked="0" hidden="1"/>
    </xf>
    <xf numFmtId="0" fontId="9" fillId="11" borderId="10" xfId="2" applyFont="1" applyFill="1" applyBorder="1" applyAlignment="1" applyProtection="1">
      <protection locked="0" hidden="1"/>
    </xf>
    <xf numFmtId="180" fontId="29" fillId="6" borderId="0" xfId="2" applyNumberFormat="1" applyFont="1" applyFill="1" applyBorder="1" applyAlignment="1" applyProtection="1">
      <alignment horizontal="left"/>
      <protection locked="0" hidden="1"/>
    </xf>
    <xf numFmtId="14" fontId="29" fillId="6" borderId="0" xfId="2" applyNumberFormat="1" applyFont="1" applyFill="1" applyAlignment="1" applyProtection="1">
      <alignment horizontal="center"/>
      <protection hidden="1"/>
    </xf>
    <xf numFmtId="0" fontId="7" fillId="6" borderId="10" xfId="2" applyFont="1" applyFill="1" applyBorder="1" applyAlignment="1" applyProtection="1">
      <alignment horizontal="left"/>
      <protection hidden="1"/>
    </xf>
    <xf numFmtId="0" fontId="27" fillId="6" borderId="15" xfId="2" applyFont="1" applyFill="1" applyBorder="1" applyAlignment="1" applyProtection="1">
      <alignment horizontal="left"/>
      <protection hidden="1"/>
    </xf>
    <xf numFmtId="0" fontId="27" fillId="6" borderId="10" xfId="2" applyFont="1" applyFill="1" applyBorder="1" applyAlignment="1" applyProtection="1">
      <alignment horizontal="left"/>
      <protection hidden="1"/>
    </xf>
    <xf numFmtId="0" fontId="27" fillId="6" borderId="0" xfId="2" applyFont="1" applyFill="1" applyBorder="1" applyAlignment="1" applyProtection="1">
      <alignment horizontal="left"/>
      <protection hidden="1"/>
    </xf>
    <xf numFmtId="0" fontId="10" fillId="6" borderId="10" xfId="2" applyFont="1" applyFill="1" applyBorder="1" applyAlignment="1" applyProtection="1">
      <alignment horizontal="left"/>
      <protection hidden="1"/>
    </xf>
    <xf numFmtId="0" fontId="30" fillId="6" borderId="33" xfId="2" applyFont="1" applyFill="1" applyBorder="1" applyAlignment="1" applyProtection="1">
      <alignment horizontal="left"/>
      <protection hidden="1"/>
    </xf>
    <xf numFmtId="0" fontId="30" fillId="6" borderId="0" xfId="2" applyFont="1" applyFill="1" applyBorder="1" applyAlignment="1" applyProtection="1">
      <alignment horizontal="left"/>
      <protection hidden="1"/>
    </xf>
    <xf numFmtId="0" fontId="30" fillId="6" borderId="34" xfId="2" applyFont="1" applyFill="1" applyBorder="1" applyAlignment="1" applyProtection="1">
      <alignment horizontal="left"/>
      <protection hidden="1"/>
    </xf>
    <xf numFmtId="200" fontId="29" fillId="6" borderId="33" xfId="2" applyNumberFormat="1" applyFont="1" applyFill="1" applyBorder="1" applyAlignment="1" applyProtection="1">
      <alignment horizontal="left"/>
      <protection hidden="1"/>
    </xf>
    <xf numFmtId="200" fontId="29" fillId="6" borderId="0" xfId="2" applyNumberFormat="1" applyFont="1" applyFill="1" applyBorder="1" applyAlignment="1" applyProtection="1">
      <alignment horizontal="left"/>
      <protection hidden="1"/>
    </xf>
    <xf numFmtId="200" fontId="29" fillId="6" borderId="34" xfId="2" applyNumberFormat="1" applyFont="1" applyFill="1" applyBorder="1" applyAlignment="1" applyProtection="1">
      <alignment horizontal="left"/>
      <protection hidden="1"/>
    </xf>
    <xf numFmtId="0" fontId="29" fillId="6" borderId="33" xfId="2" applyFont="1" applyFill="1" applyBorder="1" applyAlignment="1" applyProtection="1">
      <alignment horizontal="left"/>
      <protection locked="0" hidden="1"/>
    </xf>
    <xf numFmtId="0" fontId="29" fillId="6" borderId="0" xfId="2" applyFont="1" applyFill="1" applyBorder="1" applyAlignment="1" applyProtection="1">
      <alignment horizontal="left"/>
      <protection locked="0" hidden="1"/>
    </xf>
    <xf numFmtId="0" fontId="29" fillId="6" borderId="34" xfId="2" applyFont="1" applyFill="1" applyBorder="1" applyAlignment="1" applyProtection="1">
      <alignment horizontal="left"/>
      <protection locked="0" hidden="1"/>
    </xf>
    <xf numFmtId="0" fontId="29" fillId="6" borderId="33" xfId="2" applyFont="1" applyFill="1" applyBorder="1" applyAlignment="1" applyProtection="1">
      <alignment horizontal="left"/>
      <protection hidden="1"/>
    </xf>
    <xf numFmtId="0" fontId="29" fillId="6" borderId="0" xfId="2" applyFont="1" applyFill="1" applyBorder="1" applyAlignment="1" applyProtection="1">
      <alignment horizontal="left"/>
      <protection hidden="1"/>
    </xf>
    <xf numFmtId="0" fontId="29" fillId="6" borderId="34" xfId="2" applyFont="1" applyFill="1" applyBorder="1" applyAlignment="1" applyProtection="1">
      <alignment horizontal="left"/>
      <protection hidden="1"/>
    </xf>
    <xf numFmtId="0" fontId="29" fillId="6" borderId="30" xfId="2" applyFont="1" applyFill="1" applyBorder="1" applyAlignment="1" applyProtection="1">
      <alignment horizontal="left"/>
      <protection locked="0" hidden="1"/>
    </xf>
    <xf numFmtId="0" fontId="29" fillId="6" borderId="31" xfId="2" applyFont="1" applyFill="1" applyBorder="1" applyAlignment="1" applyProtection="1">
      <alignment horizontal="left"/>
      <protection locked="0" hidden="1"/>
    </xf>
    <xf numFmtId="0" fontId="29" fillId="6" borderId="32" xfId="2" applyFont="1" applyFill="1" applyBorder="1" applyAlignment="1" applyProtection="1">
      <alignment horizontal="left"/>
      <protection locked="0" hidden="1"/>
    </xf>
    <xf numFmtId="0" fontId="3" fillId="11" borderId="29" xfId="2" applyFont="1" applyFill="1" applyBorder="1" applyAlignment="1" applyProtection="1">
      <alignment horizontal="right" vertical="center"/>
      <protection locked="0" hidden="1"/>
    </xf>
    <xf numFmtId="0" fontId="3" fillId="11" borderId="25" xfId="2" applyFont="1" applyFill="1" applyBorder="1" applyAlignment="1" applyProtection="1">
      <alignment horizontal="right" vertical="center"/>
      <protection locked="0" hidden="1"/>
    </xf>
    <xf numFmtId="192" fontId="3" fillId="11" borderId="29" xfId="2" applyNumberFormat="1" applyFont="1" applyFill="1" applyBorder="1" applyAlignment="1" applyProtection="1">
      <alignment horizontal="right" vertical="center"/>
      <protection locked="0" hidden="1"/>
    </xf>
    <xf numFmtId="192" fontId="3" fillId="11" borderId="26" xfId="2" applyNumberFormat="1" applyFont="1" applyFill="1" applyBorder="1" applyAlignment="1" applyProtection="1">
      <alignment horizontal="right" vertical="center"/>
      <protection locked="0" hidden="1"/>
    </xf>
    <xf numFmtId="192" fontId="3" fillId="11" borderId="25" xfId="2" applyNumberFormat="1" applyFont="1" applyFill="1" applyBorder="1" applyAlignment="1" applyProtection="1">
      <alignment horizontal="right" vertical="center"/>
      <protection locked="0" hidden="1"/>
    </xf>
    <xf numFmtId="198" fontId="6" fillId="9" borderId="29" xfId="2" applyNumberFormat="1" applyFont="1" applyFill="1" applyBorder="1" applyAlignment="1" applyProtection="1">
      <alignment horizontal="right" vertical="center"/>
      <protection hidden="1"/>
    </xf>
    <xf numFmtId="198" fontId="6" fillId="9" borderId="25" xfId="2" applyNumberFormat="1" applyFont="1" applyFill="1" applyBorder="1" applyAlignment="1" applyProtection="1">
      <alignment horizontal="right" vertical="center"/>
      <protection hidden="1"/>
    </xf>
    <xf numFmtId="172" fontId="3" fillId="11" borderId="29" xfId="2" applyNumberFormat="1" applyFont="1" applyFill="1" applyBorder="1" applyAlignment="1" applyProtection="1">
      <alignment horizontal="right" vertical="center"/>
      <protection locked="0" hidden="1"/>
    </xf>
    <xf numFmtId="172" fontId="3" fillId="11" borderId="25" xfId="2" applyNumberFormat="1" applyFont="1" applyFill="1" applyBorder="1" applyAlignment="1" applyProtection="1">
      <alignment horizontal="right" vertical="center"/>
      <protection locked="0" hidden="1"/>
    </xf>
    <xf numFmtId="164" fontId="3" fillId="11" borderId="29" xfId="2" applyNumberFormat="1" applyFont="1" applyFill="1" applyBorder="1" applyAlignment="1" applyProtection="1">
      <alignment horizontal="center" vertical="center"/>
      <protection locked="0" hidden="1"/>
    </xf>
    <xf numFmtId="164" fontId="3" fillId="11" borderId="25" xfId="2" applyNumberFormat="1" applyFont="1" applyFill="1" applyBorder="1" applyAlignment="1" applyProtection="1">
      <alignment horizontal="center" vertical="center"/>
      <protection locked="0" hidden="1"/>
    </xf>
    <xf numFmtId="0" fontId="3" fillId="9" borderId="29" xfId="2" applyFont="1" applyFill="1" applyBorder="1" applyAlignment="1" applyProtection="1">
      <alignment horizontal="right" vertical="center"/>
      <protection hidden="1"/>
    </xf>
    <xf numFmtId="0" fontId="3" fillId="9" borderId="35" xfId="2" applyFont="1" applyFill="1" applyBorder="1" applyAlignment="1" applyProtection="1">
      <alignment horizontal="right" vertical="center"/>
      <protection hidden="1"/>
    </xf>
    <xf numFmtId="0" fontId="3" fillId="10" borderId="29" xfId="2" applyFont="1" applyFill="1" applyBorder="1" applyAlignment="1" applyProtection="1">
      <alignment horizontal="left" vertical="center"/>
      <protection locked="0" hidden="1"/>
    </xf>
    <xf numFmtId="0" fontId="3" fillId="10" borderId="26" xfId="2" applyFont="1" applyFill="1" applyBorder="1" applyAlignment="1" applyProtection="1">
      <alignment horizontal="left" vertical="center"/>
      <protection locked="0" hidden="1"/>
    </xf>
    <xf numFmtId="0" fontId="3" fillId="10" borderId="25" xfId="2" applyFont="1" applyFill="1" applyBorder="1" applyAlignment="1" applyProtection="1">
      <alignment horizontal="left" vertical="center"/>
      <protection locked="0" hidden="1"/>
    </xf>
    <xf numFmtId="191" fontId="19" fillId="11" borderId="29" xfId="2" applyNumberFormat="1" applyFont="1" applyFill="1" applyBorder="1" applyAlignment="1" applyProtection="1">
      <alignment horizontal="right" vertical="center"/>
      <protection locked="0" hidden="1"/>
    </xf>
    <xf numFmtId="191" fontId="19" fillId="11" borderId="26" xfId="2" applyNumberFormat="1" applyFont="1" applyFill="1" applyBorder="1" applyAlignment="1" applyProtection="1">
      <alignment horizontal="right" vertical="center"/>
      <protection locked="0" hidden="1"/>
    </xf>
    <xf numFmtId="191" fontId="19" fillId="11" borderId="25" xfId="2" applyNumberFormat="1" applyFont="1" applyFill="1" applyBorder="1" applyAlignment="1" applyProtection="1">
      <alignment horizontal="right" vertical="center"/>
      <protection locked="0" hidden="1"/>
    </xf>
    <xf numFmtId="0" fontId="3" fillId="11" borderId="29" xfId="2" applyFont="1" applyFill="1" applyBorder="1" applyAlignment="1" applyProtection="1">
      <alignment horizontal="left" vertical="center"/>
      <protection hidden="1"/>
    </xf>
    <xf numFmtId="0" fontId="3" fillId="11" borderId="26" xfId="2" applyFont="1" applyFill="1" applyBorder="1" applyAlignment="1" applyProtection="1">
      <alignment horizontal="left" vertical="center"/>
      <protection hidden="1"/>
    </xf>
    <xf numFmtId="0" fontId="3" fillId="11" borderId="25" xfId="2" applyFont="1" applyFill="1" applyBorder="1" applyAlignment="1" applyProtection="1">
      <alignment horizontal="left" vertical="center"/>
      <protection hidden="1"/>
    </xf>
    <xf numFmtId="173" fontId="3" fillId="10" borderId="29" xfId="2" applyNumberFormat="1" applyFont="1" applyFill="1" applyBorder="1" applyAlignment="1" applyProtection="1">
      <alignment horizontal="left" vertical="center"/>
      <protection hidden="1"/>
    </xf>
    <xf numFmtId="173" fontId="3" fillId="10" borderId="26" xfId="2" applyNumberFormat="1" applyFont="1" applyFill="1" applyBorder="1" applyAlignment="1" applyProtection="1">
      <alignment horizontal="left" vertical="center"/>
      <protection hidden="1"/>
    </xf>
    <xf numFmtId="173" fontId="3" fillId="10" borderId="25" xfId="2" applyNumberFormat="1" applyFont="1" applyFill="1" applyBorder="1" applyAlignment="1" applyProtection="1">
      <alignment horizontal="left" vertical="center"/>
      <protection hidden="1"/>
    </xf>
    <xf numFmtId="174" fontId="6" fillId="11" borderId="29" xfId="0" applyNumberFormat="1" applyFont="1" applyFill="1" applyBorder="1" applyAlignment="1" applyProtection="1">
      <alignment horizontal="right" vertical="center"/>
      <protection locked="0" hidden="1"/>
    </xf>
    <xf numFmtId="174" fontId="6" fillId="11" borderId="26" xfId="0" applyNumberFormat="1" applyFont="1" applyFill="1" applyBorder="1" applyAlignment="1" applyProtection="1">
      <alignment horizontal="right" vertical="center"/>
      <protection locked="0" hidden="1"/>
    </xf>
    <xf numFmtId="174" fontId="6" fillId="11" borderId="25" xfId="0" applyNumberFormat="1" applyFont="1" applyFill="1" applyBorder="1" applyAlignment="1" applyProtection="1">
      <alignment horizontal="right" vertical="center"/>
      <protection locked="0" hidden="1"/>
    </xf>
    <xf numFmtId="1" fontId="11" fillId="9" borderId="40" xfId="2" applyNumberFormat="1" applyFont="1" applyFill="1" applyBorder="1" applyAlignment="1" applyProtection="1">
      <alignment horizontal="right"/>
      <protection hidden="1"/>
    </xf>
    <xf numFmtId="1" fontId="11" fillId="9" borderId="41" xfId="2" applyNumberFormat="1" applyFont="1" applyFill="1" applyBorder="1" applyAlignment="1" applyProtection="1">
      <alignment horizontal="right"/>
      <protection hidden="1"/>
    </xf>
    <xf numFmtId="0" fontId="3" fillId="2" borderId="0" xfId="2" applyFont="1" applyFill="1" applyBorder="1" applyAlignment="1" applyProtection="1">
      <alignment horizontal="center" vertical="center"/>
      <protection hidden="1"/>
    </xf>
    <xf numFmtId="172" fontId="51" fillId="11" borderId="26" xfId="2" applyNumberFormat="1" applyFont="1" applyFill="1" applyBorder="1" applyAlignment="1" applyProtection="1">
      <alignment horizontal="center" vertical="center"/>
      <protection locked="0" hidden="1"/>
    </xf>
    <xf numFmtId="172" fontId="51" fillId="11" borderId="25" xfId="2" applyNumberFormat="1" applyFont="1" applyFill="1" applyBorder="1" applyAlignment="1" applyProtection="1">
      <alignment horizontal="center" vertical="center"/>
      <protection locked="0" hidden="1"/>
    </xf>
    <xf numFmtId="173" fontId="6" fillId="9" borderId="29" xfId="2" applyNumberFormat="1" applyFont="1" applyFill="1" applyBorder="1" applyAlignment="1" applyProtection="1">
      <alignment horizontal="right" vertical="center"/>
      <protection hidden="1"/>
    </xf>
    <xf numFmtId="173" fontId="6" fillId="9" borderId="25" xfId="2" applyNumberFormat="1" applyFont="1" applyFill="1" applyBorder="1" applyAlignment="1" applyProtection="1">
      <alignment horizontal="right" vertical="center"/>
      <protection hidden="1"/>
    </xf>
    <xf numFmtId="0" fontId="3" fillId="2" borderId="10" xfId="2" applyFont="1" applyFill="1" applyBorder="1" applyAlignment="1" applyProtection="1">
      <alignment horizontal="center"/>
      <protection hidden="1"/>
    </xf>
    <xf numFmtId="14" fontId="3" fillId="2" borderId="8" xfId="2" applyNumberFormat="1" applyFont="1" applyFill="1" applyBorder="1" applyAlignment="1" applyProtection="1">
      <alignment horizontal="right" vertical="center"/>
      <protection hidden="1"/>
    </xf>
    <xf numFmtId="14" fontId="3" fillId="2" borderId="9" xfId="2" applyNumberFormat="1" applyFont="1" applyFill="1" applyBorder="1" applyAlignment="1" applyProtection="1">
      <alignment horizontal="right" vertical="center"/>
      <protection hidden="1"/>
    </xf>
    <xf numFmtId="170" fontId="3" fillId="9" borderId="29" xfId="2" applyNumberFormat="1" applyFont="1" applyFill="1" applyBorder="1" applyAlignment="1" applyProtection="1">
      <alignment horizontal="right" vertical="center"/>
      <protection hidden="1"/>
    </xf>
    <xf numFmtId="170" fontId="3" fillId="9" borderId="26" xfId="2" applyNumberFormat="1" applyFont="1" applyFill="1" applyBorder="1" applyAlignment="1" applyProtection="1">
      <alignment horizontal="right" vertical="center"/>
      <protection hidden="1"/>
    </xf>
    <xf numFmtId="170" fontId="3" fillId="9" borderId="25" xfId="2" applyNumberFormat="1" applyFont="1" applyFill="1" applyBorder="1" applyAlignment="1" applyProtection="1">
      <alignment horizontal="right" vertical="center"/>
      <protection hidden="1"/>
    </xf>
    <xf numFmtId="177" fontId="9" fillId="9" borderId="29" xfId="2" applyNumberFormat="1" applyFont="1" applyFill="1" applyBorder="1" applyAlignment="1" applyProtection="1">
      <alignment horizontal="right" vertical="center"/>
      <protection hidden="1"/>
    </xf>
    <xf numFmtId="177" fontId="9" fillId="9" borderId="26" xfId="2" applyNumberFormat="1" applyFont="1" applyFill="1" applyBorder="1" applyAlignment="1" applyProtection="1">
      <alignment horizontal="right" vertical="center"/>
      <protection hidden="1"/>
    </xf>
    <xf numFmtId="177" fontId="9" fillId="9" borderId="25" xfId="2" applyNumberFormat="1" applyFont="1" applyFill="1" applyBorder="1" applyAlignment="1" applyProtection="1">
      <alignment horizontal="right" vertical="center"/>
      <protection hidden="1"/>
    </xf>
    <xf numFmtId="189" fontId="3" fillId="5" borderId="29" xfId="2" applyNumberFormat="1" applyFont="1" applyFill="1" applyBorder="1" applyAlignment="1" applyProtection="1">
      <alignment horizontal="right" vertical="center"/>
      <protection locked="0" hidden="1"/>
    </xf>
    <xf numFmtId="189" fontId="3" fillId="5" borderId="26" xfId="2" applyNumberFormat="1" applyFont="1" applyFill="1" applyBorder="1" applyAlignment="1" applyProtection="1">
      <alignment horizontal="right" vertical="center"/>
      <protection locked="0" hidden="1"/>
    </xf>
    <xf numFmtId="189" fontId="3" fillId="5" borderId="25" xfId="2" applyNumberFormat="1" applyFont="1" applyFill="1" applyBorder="1" applyAlignment="1" applyProtection="1">
      <alignment horizontal="right" vertical="center"/>
      <protection locked="0" hidden="1"/>
    </xf>
    <xf numFmtId="0" fontId="3" fillId="9" borderId="29" xfId="0" applyNumberFormat="1" applyFont="1" applyFill="1" applyBorder="1" applyAlignment="1" applyProtection="1">
      <alignment horizontal="left" vertical="center"/>
      <protection hidden="1"/>
    </xf>
    <xf numFmtId="0" fontId="3" fillId="9" borderId="26" xfId="0" applyNumberFormat="1" applyFont="1" applyFill="1" applyBorder="1" applyAlignment="1" applyProtection="1">
      <alignment horizontal="left" vertical="center"/>
      <protection hidden="1"/>
    </xf>
    <xf numFmtId="0" fontId="3" fillId="9" borderId="25" xfId="0" applyNumberFormat="1" applyFont="1" applyFill="1" applyBorder="1" applyAlignment="1" applyProtection="1">
      <alignment horizontal="left" vertical="center"/>
      <protection hidden="1"/>
    </xf>
    <xf numFmtId="167" fontId="9" fillId="11" borderId="29" xfId="2" applyNumberFormat="1" applyFont="1" applyFill="1" applyBorder="1" applyAlignment="1" applyProtection="1">
      <alignment horizontal="right" vertical="center"/>
      <protection locked="0" hidden="1"/>
    </xf>
    <xf numFmtId="167" fontId="9" fillId="11" borderId="25" xfId="2" applyNumberFormat="1" applyFont="1" applyFill="1" applyBorder="1" applyAlignment="1" applyProtection="1">
      <alignment horizontal="right" vertical="center"/>
      <protection locked="0" hidden="1"/>
    </xf>
    <xf numFmtId="190" fontId="9" fillId="9" borderId="29" xfId="2" applyNumberFormat="1" applyFont="1" applyFill="1" applyBorder="1" applyAlignment="1" applyProtection="1">
      <alignment horizontal="right" vertical="center"/>
      <protection hidden="1"/>
    </xf>
    <xf numFmtId="190" fontId="9" fillId="9" borderId="26" xfId="2" applyNumberFormat="1" applyFont="1" applyFill="1" applyBorder="1" applyAlignment="1" applyProtection="1">
      <alignment horizontal="right" vertical="center"/>
      <protection hidden="1"/>
    </xf>
    <xf numFmtId="190" fontId="9" fillId="9" borderId="25" xfId="2" applyNumberFormat="1" applyFont="1" applyFill="1" applyBorder="1" applyAlignment="1" applyProtection="1">
      <alignment horizontal="right" vertical="center"/>
      <protection hidden="1"/>
    </xf>
    <xf numFmtId="192" fontId="9" fillId="11" borderId="29" xfId="2" applyNumberFormat="1" applyFont="1" applyFill="1" applyBorder="1" applyAlignment="1" applyProtection="1">
      <alignment horizontal="right" vertical="center"/>
      <protection locked="0" hidden="1"/>
    </xf>
    <xf numFmtId="192" fontId="9" fillId="11" borderId="25" xfId="2" applyNumberFormat="1" applyFont="1" applyFill="1" applyBorder="1" applyAlignment="1" applyProtection="1">
      <alignment horizontal="right" vertical="center"/>
      <protection locked="0" hidden="1"/>
    </xf>
    <xf numFmtId="169" fontId="3" fillId="5" borderId="29" xfId="2" applyNumberFormat="1" applyFont="1" applyFill="1" applyBorder="1" applyAlignment="1" applyProtection="1">
      <alignment horizontal="right" vertical="center"/>
      <protection locked="0" hidden="1"/>
    </xf>
    <xf numFmtId="169" fontId="3" fillId="5" borderId="26" xfId="2" applyNumberFormat="1" applyFont="1" applyFill="1" applyBorder="1" applyAlignment="1" applyProtection="1">
      <alignment horizontal="right" vertical="center"/>
      <protection locked="0" hidden="1"/>
    </xf>
    <xf numFmtId="169" fontId="3" fillId="5" borderId="25" xfId="2" applyNumberFormat="1" applyFont="1" applyFill="1" applyBorder="1" applyAlignment="1" applyProtection="1">
      <alignment horizontal="right" vertical="center"/>
      <protection locked="0" hidden="1"/>
    </xf>
    <xf numFmtId="172" fontId="19" fillId="9" borderId="18" xfId="2" applyNumberFormat="1" applyFont="1" applyFill="1" applyBorder="1" applyAlignment="1" applyProtection="1">
      <alignment horizontal="center"/>
      <protection hidden="1"/>
    </xf>
    <xf numFmtId="172" fontId="19" fillId="9" borderId="37" xfId="2" applyNumberFormat="1" applyFont="1" applyFill="1" applyBorder="1" applyAlignment="1" applyProtection="1">
      <alignment horizontal="center"/>
      <protection hidden="1"/>
    </xf>
    <xf numFmtId="0" fontId="3" fillId="9" borderId="15" xfId="2" applyFont="1" applyFill="1" applyBorder="1" applyAlignment="1" applyProtection="1">
      <alignment horizontal="right" vertical="center"/>
      <protection hidden="1"/>
    </xf>
    <xf numFmtId="0" fontId="3" fillId="9" borderId="36" xfId="2" applyFont="1" applyFill="1" applyBorder="1" applyAlignment="1" applyProtection="1">
      <alignment horizontal="right" vertical="center"/>
      <protection hidden="1"/>
    </xf>
    <xf numFmtId="170" fontId="11" fillId="9" borderId="38" xfId="2" applyNumberFormat="1" applyFont="1" applyFill="1" applyBorder="1" applyAlignment="1" applyProtection="1">
      <alignment horizontal="right" vertical="center"/>
      <protection hidden="1"/>
    </xf>
    <xf numFmtId="170" fontId="11" fillId="9" borderId="18" xfId="2" applyNumberFormat="1" applyFont="1" applyFill="1" applyBorder="1" applyAlignment="1" applyProtection="1">
      <alignment horizontal="right" vertical="center"/>
      <protection hidden="1"/>
    </xf>
    <xf numFmtId="170" fontId="11" fillId="9" borderId="39" xfId="2" applyNumberFormat="1" applyFont="1" applyFill="1" applyBorder="1" applyAlignment="1" applyProtection="1">
      <alignment horizontal="right" vertical="center"/>
      <protection hidden="1"/>
    </xf>
    <xf numFmtId="168" fontId="9" fillId="9" borderId="29" xfId="2" applyNumberFormat="1" applyFont="1" applyFill="1" applyBorder="1" applyAlignment="1" applyProtection="1">
      <alignment horizontal="right" vertical="center"/>
      <protection hidden="1"/>
    </xf>
    <xf numFmtId="168" fontId="9" fillId="9" borderId="26" xfId="2" applyNumberFormat="1" applyFont="1" applyFill="1" applyBorder="1" applyAlignment="1" applyProtection="1">
      <alignment horizontal="right" vertical="center"/>
      <protection hidden="1"/>
    </xf>
    <xf numFmtId="168" fontId="9" fillId="9" borderId="25" xfId="2" applyNumberFormat="1" applyFont="1" applyFill="1" applyBorder="1" applyAlignment="1" applyProtection="1">
      <alignment horizontal="right" vertical="center"/>
      <protection hidden="1"/>
    </xf>
    <xf numFmtId="172" fontId="9" fillId="11" borderId="29" xfId="2" applyNumberFormat="1" applyFont="1" applyFill="1" applyBorder="1" applyAlignment="1" applyProtection="1">
      <alignment horizontal="center" vertical="center"/>
      <protection locked="0" hidden="1"/>
    </xf>
    <xf numFmtId="172" fontId="9" fillId="11" borderId="25" xfId="2" applyNumberFormat="1" applyFont="1" applyFill="1" applyBorder="1" applyAlignment="1" applyProtection="1">
      <alignment horizontal="center" vertical="center"/>
      <protection locked="0" hidden="1"/>
    </xf>
    <xf numFmtId="194" fontId="3" fillId="9" borderId="29" xfId="2" applyNumberFormat="1" applyFont="1" applyFill="1" applyBorder="1" applyAlignment="1" applyProtection="1">
      <alignment horizontal="right" vertical="center"/>
      <protection hidden="1"/>
    </xf>
    <xf numFmtId="194" fontId="3" fillId="9" borderId="26" xfId="2" applyNumberFormat="1" applyFont="1" applyFill="1" applyBorder="1" applyAlignment="1" applyProtection="1">
      <alignment horizontal="right" vertical="center"/>
      <protection hidden="1"/>
    </xf>
    <xf numFmtId="194" fontId="3" fillId="9" borderId="25" xfId="2" applyNumberFormat="1" applyFont="1" applyFill="1" applyBorder="1" applyAlignment="1" applyProtection="1">
      <alignment horizontal="right" vertical="center"/>
      <protection hidden="1"/>
    </xf>
    <xf numFmtId="170" fontId="3" fillId="9" borderId="15" xfId="2" applyNumberFormat="1" applyFont="1" applyFill="1" applyBorder="1" applyAlignment="1" applyProtection="1">
      <alignment horizontal="right" vertical="center"/>
      <protection hidden="1"/>
    </xf>
    <xf numFmtId="170" fontId="3" fillId="9" borderId="10" xfId="2" applyNumberFormat="1" applyFont="1" applyFill="1" applyBorder="1" applyAlignment="1" applyProtection="1">
      <alignment horizontal="right" vertical="center"/>
      <protection hidden="1"/>
    </xf>
    <xf numFmtId="170" fontId="3" fillId="9" borderId="16" xfId="2" applyNumberFormat="1" applyFont="1" applyFill="1" applyBorder="1" applyAlignment="1" applyProtection="1">
      <alignment horizontal="right" vertical="center"/>
      <protection hidden="1"/>
    </xf>
    <xf numFmtId="0" fontId="6" fillId="11" borderId="29" xfId="2" applyFont="1" applyFill="1" applyBorder="1" applyAlignment="1" applyProtection="1">
      <alignment horizontal="left" vertical="center"/>
      <protection locked="0" hidden="1"/>
    </xf>
    <xf numFmtId="0" fontId="6" fillId="11" borderId="26" xfId="2" applyFont="1" applyFill="1" applyBorder="1" applyAlignment="1" applyProtection="1">
      <alignment horizontal="left" vertical="center"/>
      <protection locked="0" hidden="1"/>
    </xf>
    <xf numFmtId="0" fontId="6" fillId="11" borderId="25" xfId="2" applyFont="1" applyFill="1" applyBorder="1" applyAlignment="1" applyProtection="1">
      <alignment horizontal="left" vertical="center"/>
      <protection locked="0" hidden="1"/>
    </xf>
    <xf numFmtId="14" fontId="3" fillId="9" borderId="29" xfId="0" applyNumberFormat="1" applyFont="1" applyFill="1" applyBorder="1" applyAlignment="1" applyProtection="1">
      <alignment horizontal="center" vertical="center"/>
      <protection hidden="1"/>
    </xf>
    <xf numFmtId="14" fontId="3" fillId="9" borderId="26" xfId="0" applyNumberFormat="1" applyFont="1" applyFill="1" applyBorder="1" applyAlignment="1" applyProtection="1">
      <alignment horizontal="center" vertical="center"/>
      <protection hidden="1"/>
    </xf>
    <xf numFmtId="14" fontId="3" fillId="9" borderId="25" xfId="0" applyNumberFormat="1" applyFont="1" applyFill="1" applyBorder="1" applyAlignment="1" applyProtection="1">
      <alignment horizontal="center" vertical="center"/>
      <protection hidden="1"/>
    </xf>
    <xf numFmtId="172" fontId="51" fillId="11" borderId="10" xfId="2" applyNumberFormat="1" applyFont="1" applyFill="1" applyBorder="1" applyAlignment="1" applyProtection="1">
      <alignment horizontal="center" vertical="center"/>
      <protection locked="0" hidden="1"/>
    </xf>
    <xf numFmtId="172" fontId="51" fillId="11" borderId="16" xfId="2" applyNumberFormat="1" applyFont="1" applyFill="1" applyBorder="1" applyAlignment="1" applyProtection="1">
      <alignment horizontal="center" vertical="center"/>
      <protection locked="0" hidden="1"/>
    </xf>
    <xf numFmtId="0" fontId="3" fillId="2" borderId="13" xfId="2" applyFont="1" applyFill="1" applyBorder="1" applyAlignment="1" applyProtection="1">
      <alignment horizontal="center" vertical="center"/>
      <protection hidden="1"/>
    </xf>
    <xf numFmtId="0" fontId="22" fillId="11" borderId="12" xfId="2" applyFont="1" applyFill="1" applyBorder="1" applyAlignment="1" applyProtection="1">
      <alignment horizontal="left" vertical="top" wrapText="1"/>
      <protection locked="0" hidden="1"/>
    </xf>
    <xf numFmtId="0" fontId="22" fillId="11" borderId="13" xfId="2" applyFont="1" applyFill="1" applyBorder="1" applyAlignment="1" applyProtection="1">
      <alignment horizontal="left" vertical="top" wrapText="1"/>
      <protection locked="0" hidden="1"/>
    </xf>
    <xf numFmtId="0" fontId="22" fillId="11" borderId="14" xfId="2" applyFont="1" applyFill="1" applyBorder="1" applyAlignment="1" applyProtection="1">
      <alignment horizontal="left" vertical="top" wrapText="1"/>
      <protection locked="0" hidden="1"/>
    </xf>
    <xf numFmtId="0" fontId="22" fillId="11" borderId="17" xfId="2" applyFont="1" applyFill="1" applyBorder="1" applyAlignment="1" applyProtection="1">
      <alignment horizontal="left" vertical="top" wrapText="1"/>
      <protection locked="0" hidden="1"/>
    </xf>
    <xf numFmtId="0" fontId="22" fillId="11" borderId="0" xfId="2" applyFont="1" applyFill="1" applyBorder="1" applyAlignment="1" applyProtection="1">
      <alignment horizontal="left" vertical="top" wrapText="1"/>
      <protection locked="0" hidden="1"/>
    </xf>
    <xf numFmtId="0" fontId="22" fillId="11" borderId="1" xfId="2" applyFont="1" applyFill="1" applyBorder="1" applyAlignment="1" applyProtection="1">
      <alignment horizontal="left" vertical="top" wrapText="1"/>
      <protection locked="0" hidden="1"/>
    </xf>
    <xf numFmtId="0" fontId="22" fillId="11" borderId="15" xfId="2" applyFont="1" applyFill="1" applyBorder="1" applyAlignment="1" applyProtection="1">
      <alignment horizontal="left" vertical="top" wrapText="1"/>
      <protection locked="0" hidden="1"/>
    </xf>
    <xf numFmtId="0" fontId="22" fillId="11" borderId="10" xfId="2" applyFont="1" applyFill="1" applyBorder="1" applyAlignment="1" applyProtection="1">
      <alignment horizontal="left" vertical="top" wrapText="1"/>
      <protection locked="0" hidden="1"/>
    </xf>
    <xf numFmtId="0" fontId="22" fillId="11" borderId="16" xfId="2" applyFont="1" applyFill="1" applyBorder="1" applyAlignment="1" applyProtection="1">
      <alignment horizontal="left" vertical="top" wrapText="1"/>
      <protection locked="0" hidden="1"/>
    </xf>
    <xf numFmtId="193" fontId="3" fillId="11" borderId="29" xfId="2" applyNumberFormat="1" applyFont="1" applyFill="1" applyBorder="1" applyAlignment="1" applyProtection="1">
      <alignment horizontal="right" vertical="center"/>
      <protection locked="0" hidden="1"/>
    </xf>
    <xf numFmtId="193" fontId="3" fillId="11" borderId="25" xfId="2" applyNumberFormat="1" applyFont="1" applyFill="1" applyBorder="1" applyAlignment="1" applyProtection="1">
      <alignment horizontal="right" vertical="center"/>
      <protection locked="0" hidden="1"/>
    </xf>
    <xf numFmtId="192" fontId="3" fillId="11" borderId="29" xfId="3" applyNumberFormat="1" applyFont="1" applyFill="1" applyBorder="1" applyAlignment="1" applyProtection="1">
      <alignment horizontal="right" vertical="center"/>
      <protection locked="0" hidden="1"/>
    </xf>
    <xf numFmtId="192" fontId="3" fillId="11" borderId="26" xfId="3" applyNumberFormat="1" applyFont="1" applyFill="1" applyBorder="1" applyAlignment="1" applyProtection="1">
      <alignment horizontal="right" vertical="center"/>
      <protection locked="0" hidden="1"/>
    </xf>
    <xf numFmtId="192" fontId="3" fillId="11" borderId="25" xfId="3" applyNumberFormat="1" applyFont="1" applyFill="1" applyBorder="1" applyAlignment="1" applyProtection="1">
      <alignment horizontal="right" vertical="center"/>
      <protection locked="0" hidden="1"/>
    </xf>
    <xf numFmtId="0" fontId="3" fillId="10" borderId="29" xfId="2" applyFont="1" applyFill="1" applyBorder="1" applyAlignment="1" applyProtection="1">
      <alignment horizontal="center" vertical="center"/>
      <protection locked="0" hidden="1"/>
    </xf>
    <xf numFmtId="0" fontId="3" fillId="10" borderId="26" xfId="2" applyFont="1" applyFill="1" applyBorder="1" applyAlignment="1" applyProtection="1">
      <alignment horizontal="center" vertical="center"/>
      <protection locked="0" hidden="1"/>
    </xf>
    <xf numFmtId="0" fontId="3" fillId="10" borderId="25" xfId="2" applyFont="1" applyFill="1" applyBorder="1" applyAlignment="1" applyProtection="1">
      <alignment horizontal="center" vertical="center"/>
      <protection locked="0" hidden="1"/>
    </xf>
    <xf numFmtId="1" fontId="6" fillId="9" borderId="29" xfId="2" applyNumberFormat="1" applyFont="1" applyFill="1" applyBorder="1" applyAlignment="1" applyProtection="1">
      <alignment horizontal="right" vertical="center"/>
      <protection hidden="1"/>
    </xf>
    <xf numFmtId="1" fontId="6" fillId="9" borderId="25" xfId="2" applyNumberFormat="1" applyFont="1" applyFill="1" applyBorder="1" applyAlignment="1" applyProtection="1">
      <alignment horizontal="right" vertical="center"/>
      <protection hidden="1"/>
    </xf>
    <xf numFmtId="1" fontId="3" fillId="9" borderId="29" xfId="2" applyNumberFormat="1" applyFont="1" applyFill="1" applyBorder="1" applyAlignment="1" applyProtection="1">
      <alignment horizontal="right" vertical="center"/>
      <protection hidden="1"/>
    </xf>
    <xf numFmtId="1" fontId="3" fillId="9" borderId="25" xfId="2" applyNumberFormat="1" applyFont="1" applyFill="1" applyBorder="1" applyAlignment="1" applyProtection="1">
      <alignment horizontal="right" vertical="center"/>
      <protection hidden="1"/>
    </xf>
    <xf numFmtId="192" fontId="3" fillId="6" borderId="0" xfId="3" applyNumberFormat="1" applyFont="1" applyFill="1" applyBorder="1" applyAlignment="1" applyProtection="1">
      <alignment horizontal="right" vertical="center"/>
      <protection hidden="1"/>
    </xf>
    <xf numFmtId="174" fontId="11" fillId="11" borderId="29" xfId="0" applyNumberFormat="1" applyFont="1" applyFill="1" applyBorder="1" applyAlignment="1" applyProtection="1">
      <alignment horizontal="right" vertical="center"/>
      <protection locked="0" hidden="1"/>
    </xf>
    <xf numFmtId="174" fontId="11" fillId="11" borderId="26" xfId="0" applyNumberFormat="1" applyFont="1" applyFill="1" applyBorder="1" applyAlignment="1" applyProtection="1">
      <alignment horizontal="right" vertical="center"/>
      <protection locked="0" hidden="1"/>
    </xf>
    <xf numFmtId="174" fontId="11" fillId="11" borderId="25" xfId="0" applyNumberFormat="1" applyFont="1" applyFill="1" applyBorder="1" applyAlignment="1" applyProtection="1">
      <alignment horizontal="right" vertical="center"/>
      <protection locked="0" hidden="1"/>
    </xf>
    <xf numFmtId="0" fontId="9" fillId="9" borderId="29" xfId="2" applyFont="1" applyFill="1" applyBorder="1" applyAlignment="1" applyProtection="1">
      <alignment horizontal="left" vertical="center"/>
      <protection hidden="1"/>
    </xf>
    <xf numFmtId="0" fontId="9" fillId="9" borderId="26" xfId="2" applyFont="1" applyFill="1" applyBorder="1" applyAlignment="1" applyProtection="1">
      <alignment horizontal="left" vertical="center"/>
      <protection hidden="1"/>
    </xf>
    <xf numFmtId="0" fontId="9" fillId="9" borderId="25" xfId="2" applyFont="1" applyFill="1" applyBorder="1" applyAlignment="1" applyProtection="1">
      <alignment horizontal="left" vertical="center"/>
      <protection hidden="1"/>
    </xf>
    <xf numFmtId="193" fontId="3" fillId="11" borderId="29" xfId="2" applyNumberFormat="1" applyFont="1" applyFill="1" applyBorder="1" applyAlignment="1" applyProtection="1">
      <alignment horizontal="center" vertical="center"/>
      <protection locked="0" hidden="1"/>
    </xf>
    <xf numFmtId="193" fontId="3" fillId="11" borderId="25" xfId="2" applyNumberFormat="1" applyFont="1" applyFill="1" applyBorder="1" applyAlignment="1" applyProtection="1">
      <alignment horizontal="center" vertical="center"/>
      <protection locked="0" hidden="1"/>
    </xf>
    <xf numFmtId="164" fontId="11" fillId="9" borderId="29" xfId="2" applyNumberFormat="1" applyFont="1" applyFill="1" applyBorder="1" applyAlignment="1" applyProtection="1">
      <alignment horizontal="right" vertical="center"/>
      <protection hidden="1"/>
    </xf>
    <xf numFmtId="164" fontId="11" fillId="9" borderId="25" xfId="2" applyNumberFormat="1" applyFont="1" applyFill="1" applyBorder="1" applyAlignment="1" applyProtection="1">
      <alignment horizontal="right" vertical="center"/>
      <protection hidden="1"/>
    </xf>
    <xf numFmtId="174" fontId="6" fillId="11" borderId="29" xfId="2" applyNumberFormat="1" applyFont="1" applyFill="1" applyBorder="1" applyAlignment="1" applyProtection="1">
      <alignment horizontal="right" vertical="center"/>
      <protection locked="0" hidden="1"/>
    </xf>
    <xf numFmtId="174" fontId="6" fillId="11" borderId="26" xfId="2" applyNumberFormat="1" applyFont="1" applyFill="1" applyBorder="1" applyAlignment="1" applyProtection="1">
      <alignment horizontal="right" vertical="center"/>
      <protection locked="0" hidden="1"/>
    </xf>
    <xf numFmtId="174" fontId="6" fillId="11" borderId="25" xfId="2" applyNumberFormat="1" applyFont="1" applyFill="1" applyBorder="1" applyAlignment="1" applyProtection="1">
      <alignment horizontal="right" vertical="center"/>
      <protection locked="0" hidden="1"/>
    </xf>
    <xf numFmtId="0" fontId="9" fillId="9" borderId="12" xfId="0" applyFont="1" applyFill="1" applyBorder="1" applyAlignment="1" applyProtection="1">
      <alignment horizontal="left" vertical="top" wrapText="1"/>
      <protection hidden="1"/>
    </xf>
    <xf numFmtId="0" fontId="9" fillId="9" borderId="13" xfId="0" applyFont="1" applyFill="1" applyBorder="1" applyAlignment="1" applyProtection="1">
      <alignment horizontal="left" vertical="top" wrapText="1"/>
      <protection hidden="1"/>
    </xf>
    <xf numFmtId="0" fontId="9" fillId="9" borderId="14" xfId="0" applyFont="1" applyFill="1" applyBorder="1" applyAlignment="1" applyProtection="1">
      <alignment horizontal="left" vertical="top" wrapText="1"/>
      <protection hidden="1"/>
    </xf>
    <xf numFmtId="0" fontId="9" fillId="9" borderId="17" xfId="0" applyFont="1" applyFill="1" applyBorder="1" applyAlignment="1" applyProtection="1">
      <alignment horizontal="left" vertical="top" wrapText="1"/>
      <protection hidden="1"/>
    </xf>
    <xf numFmtId="0" fontId="9" fillId="9" borderId="0" xfId="0" applyFont="1" applyFill="1" applyBorder="1" applyAlignment="1" applyProtection="1">
      <alignment horizontal="left" vertical="top" wrapText="1"/>
      <protection hidden="1"/>
    </xf>
    <xf numFmtId="0" fontId="9" fillId="9" borderId="1" xfId="0" applyFont="1" applyFill="1" applyBorder="1" applyAlignment="1" applyProtection="1">
      <alignment horizontal="left" vertical="top" wrapText="1"/>
      <protection hidden="1"/>
    </xf>
    <xf numFmtId="0" fontId="9" fillId="9" borderId="15" xfId="0" applyFont="1" applyFill="1" applyBorder="1" applyAlignment="1" applyProtection="1">
      <alignment horizontal="left" vertical="top" wrapText="1"/>
      <protection hidden="1"/>
    </xf>
    <xf numFmtId="0" fontId="9" fillId="9" borderId="10" xfId="0" applyFont="1" applyFill="1" applyBorder="1" applyAlignment="1" applyProtection="1">
      <alignment horizontal="left" vertical="top" wrapText="1"/>
      <protection hidden="1"/>
    </xf>
    <xf numFmtId="0" fontId="9" fillId="9" borderId="16" xfId="0" applyFont="1" applyFill="1" applyBorder="1" applyAlignment="1" applyProtection="1">
      <alignment horizontal="left" vertical="top" wrapText="1"/>
      <protection hidden="1"/>
    </xf>
    <xf numFmtId="178" fontId="3" fillId="9" borderId="29" xfId="0" applyNumberFormat="1" applyFont="1" applyFill="1" applyBorder="1" applyAlignment="1" applyProtection="1">
      <alignment horizontal="right" vertical="center"/>
      <protection hidden="1"/>
    </xf>
    <xf numFmtId="178" fontId="3" fillId="9" borderId="26" xfId="0" applyNumberFormat="1" applyFont="1" applyFill="1" applyBorder="1" applyAlignment="1" applyProtection="1">
      <alignment horizontal="right" vertical="center"/>
      <protection hidden="1"/>
    </xf>
    <xf numFmtId="178" fontId="3" fillId="9" borderId="25" xfId="0" applyNumberFormat="1" applyFont="1" applyFill="1" applyBorder="1" applyAlignment="1" applyProtection="1">
      <alignment horizontal="right" vertical="center"/>
      <protection hidden="1"/>
    </xf>
    <xf numFmtId="164" fontId="6" fillId="9" borderId="29" xfId="0" applyNumberFormat="1" applyFont="1" applyFill="1" applyBorder="1" applyAlignment="1" applyProtection="1">
      <alignment horizontal="right" vertical="center"/>
      <protection hidden="1"/>
    </xf>
    <xf numFmtId="164" fontId="6" fillId="9" borderId="25" xfId="0" applyNumberFormat="1" applyFont="1" applyFill="1" applyBorder="1" applyAlignment="1" applyProtection="1">
      <alignment horizontal="right" vertical="center"/>
      <protection hidden="1"/>
    </xf>
    <xf numFmtId="179" fontId="6" fillId="9" borderId="29" xfId="0" applyNumberFormat="1" applyFont="1" applyFill="1" applyBorder="1" applyAlignment="1" applyProtection="1">
      <alignment horizontal="right" vertical="center"/>
      <protection hidden="1"/>
    </xf>
    <xf numFmtId="179" fontId="6" fillId="9" borderId="25" xfId="0" applyNumberFormat="1" applyFont="1" applyFill="1" applyBorder="1" applyAlignment="1" applyProtection="1">
      <alignment horizontal="right" vertical="center"/>
      <protection hidden="1"/>
    </xf>
    <xf numFmtId="164" fontId="6" fillId="11" borderId="29" xfId="0" applyNumberFormat="1" applyFont="1" applyFill="1" applyBorder="1" applyAlignment="1" applyProtection="1">
      <alignment horizontal="right" vertical="center"/>
      <protection locked="0" hidden="1"/>
    </xf>
    <xf numFmtId="164" fontId="6" fillId="11" borderId="25" xfId="0" applyNumberFormat="1" applyFont="1" applyFill="1" applyBorder="1" applyAlignment="1" applyProtection="1">
      <alignment horizontal="right" vertical="center"/>
      <protection locked="0" hidden="1"/>
    </xf>
    <xf numFmtId="0" fontId="3" fillId="2" borderId="13" xfId="0" applyFont="1" applyFill="1" applyBorder="1" applyAlignment="1" applyProtection="1">
      <alignment horizontal="center" vertical="center"/>
      <protection hidden="1"/>
    </xf>
    <xf numFmtId="166" fontId="11" fillId="9" borderId="29" xfId="0" applyNumberFormat="1" applyFont="1" applyFill="1" applyBorder="1" applyAlignment="1" applyProtection="1">
      <alignment horizontal="right" vertical="center"/>
      <protection hidden="1"/>
    </xf>
    <xf numFmtId="166" fontId="11" fillId="9" borderId="26" xfId="0" applyNumberFormat="1" applyFont="1" applyFill="1" applyBorder="1" applyAlignment="1" applyProtection="1">
      <alignment horizontal="right" vertical="center"/>
      <protection hidden="1"/>
    </xf>
    <xf numFmtId="166" fontId="11" fillId="9" borderId="25" xfId="0" applyNumberFormat="1" applyFont="1" applyFill="1" applyBorder="1" applyAlignment="1" applyProtection="1">
      <alignment horizontal="right" vertical="center"/>
      <protection hidden="1"/>
    </xf>
    <xf numFmtId="164" fontId="11" fillId="9" borderId="29" xfId="0" applyNumberFormat="1" applyFont="1" applyFill="1" applyBorder="1" applyAlignment="1" applyProtection="1">
      <alignment horizontal="right" vertical="center"/>
      <protection hidden="1"/>
    </xf>
    <xf numFmtId="164" fontId="11" fillId="9" borderId="25" xfId="0" applyNumberFormat="1" applyFont="1" applyFill="1" applyBorder="1" applyAlignment="1" applyProtection="1">
      <alignment horizontal="right" vertical="center"/>
      <protection hidden="1"/>
    </xf>
    <xf numFmtId="0" fontId="3" fillId="9" borderId="29" xfId="0" applyFont="1" applyFill="1" applyBorder="1" applyAlignment="1" applyProtection="1">
      <alignment horizontal="left" vertical="center"/>
      <protection hidden="1"/>
    </xf>
    <xf numFmtId="0" fontId="3" fillId="9" borderId="26" xfId="0" applyFont="1" applyFill="1" applyBorder="1" applyAlignment="1" applyProtection="1">
      <alignment horizontal="left" vertical="center"/>
      <protection hidden="1"/>
    </xf>
    <xf numFmtId="0" fontId="3" fillId="9" borderId="25" xfId="0" applyFont="1" applyFill="1" applyBorder="1" applyAlignment="1" applyProtection="1">
      <alignment horizontal="left" vertical="center"/>
      <protection hidden="1"/>
    </xf>
    <xf numFmtId="2" fontId="6" fillId="5" borderId="29" xfId="0" applyNumberFormat="1" applyFont="1" applyFill="1" applyBorder="1" applyAlignment="1" applyProtection="1">
      <alignment horizontal="right" vertical="center"/>
      <protection locked="0" hidden="1"/>
    </xf>
    <xf numFmtId="2" fontId="6" fillId="5" borderId="25" xfId="0" applyNumberFormat="1" applyFont="1" applyFill="1" applyBorder="1" applyAlignment="1" applyProtection="1">
      <alignment horizontal="right" vertical="center"/>
      <protection locked="0" hidden="1"/>
    </xf>
    <xf numFmtId="20" fontId="6" fillId="11" borderId="29" xfId="0" applyNumberFormat="1" applyFont="1" applyFill="1" applyBorder="1" applyAlignment="1" applyProtection="1">
      <alignment horizontal="center" vertical="center"/>
      <protection locked="0" hidden="1"/>
    </xf>
    <xf numFmtId="0" fontId="6" fillId="11" borderId="25" xfId="0" applyFont="1" applyFill="1" applyBorder="1" applyAlignment="1" applyProtection="1">
      <alignment horizontal="center" vertical="center"/>
      <protection locked="0" hidden="1"/>
    </xf>
    <xf numFmtId="165" fontId="6" fillId="5" borderId="29" xfId="0" applyNumberFormat="1" applyFont="1" applyFill="1" applyBorder="1" applyAlignment="1" applyProtection="1">
      <alignment horizontal="right" vertical="center"/>
      <protection locked="0" hidden="1"/>
    </xf>
    <xf numFmtId="165" fontId="6" fillId="5" borderId="25" xfId="0" applyNumberFormat="1" applyFont="1" applyFill="1" applyBorder="1" applyAlignment="1" applyProtection="1">
      <alignment horizontal="right" vertical="center"/>
      <protection locked="0" hidden="1"/>
    </xf>
    <xf numFmtId="0" fontId="5" fillId="2" borderId="28"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0" fontId="5" fillId="2" borderId="17"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8"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164" fontId="11" fillId="11" borderId="29" xfId="0" applyNumberFormat="1" applyFont="1" applyFill="1" applyBorder="1" applyAlignment="1" applyProtection="1">
      <alignment horizontal="right" vertical="center"/>
      <protection locked="0" hidden="1"/>
    </xf>
    <xf numFmtId="164" fontId="11" fillId="11" borderId="25" xfId="0" applyNumberFormat="1" applyFont="1" applyFill="1" applyBorder="1" applyAlignment="1" applyProtection="1">
      <alignment horizontal="right" vertical="center"/>
      <protection locked="0" hidden="1"/>
    </xf>
    <xf numFmtId="165" fontId="6" fillId="9" borderId="29" xfId="0" applyNumberFormat="1" applyFont="1" applyFill="1" applyBorder="1" applyAlignment="1" applyProtection="1">
      <alignment horizontal="right" vertical="center"/>
      <protection hidden="1"/>
    </xf>
    <xf numFmtId="165" fontId="6" fillId="9" borderId="25" xfId="0" applyNumberFormat="1" applyFont="1" applyFill="1" applyBorder="1" applyAlignment="1" applyProtection="1">
      <alignment horizontal="right" vertical="center"/>
      <protection hidden="1"/>
    </xf>
    <xf numFmtId="20" fontId="6" fillId="9" borderId="29" xfId="0" applyNumberFormat="1" applyFont="1" applyFill="1" applyBorder="1" applyAlignment="1" applyProtection="1">
      <alignment horizontal="center" vertical="center"/>
      <protection hidden="1"/>
    </xf>
    <xf numFmtId="0" fontId="6" fillId="9" borderId="25" xfId="0" applyFont="1" applyFill="1" applyBorder="1" applyAlignment="1" applyProtection="1">
      <alignment horizontal="center" vertical="center"/>
      <protection hidden="1"/>
    </xf>
    <xf numFmtId="170" fontId="3" fillId="9" borderId="29" xfId="0" applyNumberFormat="1" applyFont="1" applyFill="1" applyBorder="1" applyAlignment="1" applyProtection="1">
      <alignment horizontal="left" vertical="center"/>
      <protection hidden="1"/>
    </xf>
    <xf numFmtId="170" fontId="3" fillId="9" borderId="26" xfId="0" applyNumberFormat="1" applyFont="1" applyFill="1" applyBorder="1" applyAlignment="1" applyProtection="1">
      <alignment horizontal="left" vertical="center"/>
      <protection hidden="1"/>
    </xf>
    <xf numFmtId="170" fontId="3" fillId="9" borderId="25" xfId="0" applyNumberFormat="1" applyFont="1" applyFill="1" applyBorder="1" applyAlignment="1" applyProtection="1">
      <alignment horizontal="left" vertical="center"/>
      <protection hidden="1"/>
    </xf>
    <xf numFmtId="2" fontId="6" fillId="4" borderId="29" xfId="0" applyNumberFormat="1" applyFont="1" applyFill="1" applyBorder="1" applyAlignment="1" applyProtection="1">
      <alignment horizontal="right" vertical="center"/>
      <protection hidden="1"/>
    </xf>
    <xf numFmtId="2" fontId="6" fillId="4" borderId="25" xfId="0" applyNumberFormat="1" applyFont="1" applyFill="1" applyBorder="1" applyAlignment="1" applyProtection="1">
      <alignment horizontal="right" vertical="center"/>
      <protection hidden="1"/>
    </xf>
    <xf numFmtId="164" fontId="6" fillId="9" borderId="29" xfId="0" applyNumberFormat="1" applyFont="1" applyFill="1" applyBorder="1" applyAlignment="1" applyProtection="1">
      <alignment horizontal="center" vertical="center"/>
      <protection hidden="1"/>
    </xf>
    <xf numFmtId="164" fontId="6" fillId="9" borderId="25" xfId="0" applyNumberFormat="1" applyFont="1" applyFill="1" applyBorder="1" applyAlignment="1" applyProtection="1">
      <alignment horizontal="center" vertical="center"/>
      <protection hidden="1"/>
    </xf>
    <xf numFmtId="164" fontId="6" fillId="9" borderId="29" xfId="0" applyNumberFormat="1" applyFont="1" applyFill="1" applyBorder="1" applyAlignment="1" applyProtection="1">
      <alignment horizontal="right" vertical="center"/>
      <protection locked="0" hidden="1"/>
    </xf>
    <xf numFmtId="164" fontId="6" fillId="9" borderId="25" xfId="0" applyNumberFormat="1" applyFont="1" applyFill="1" applyBorder="1" applyAlignment="1" applyProtection="1">
      <alignment horizontal="right" vertical="center"/>
      <protection locked="0" hidden="1"/>
    </xf>
    <xf numFmtId="0" fontId="6" fillId="9" borderId="29" xfId="0" applyFont="1" applyFill="1" applyBorder="1" applyAlignment="1" applyProtection="1">
      <alignment horizontal="left" vertical="center"/>
      <protection hidden="1"/>
    </xf>
    <xf numFmtId="0" fontId="6" fillId="9" borderId="26" xfId="0" applyFont="1" applyFill="1" applyBorder="1" applyAlignment="1" applyProtection="1">
      <alignment horizontal="left" vertical="center"/>
      <protection hidden="1"/>
    </xf>
    <xf numFmtId="0" fontId="6" fillId="9" borderId="25" xfId="0" applyFont="1" applyFill="1" applyBorder="1" applyAlignment="1" applyProtection="1">
      <alignment horizontal="left" vertical="center"/>
      <protection hidden="1"/>
    </xf>
    <xf numFmtId="175" fontId="6" fillId="5" borderId="29" xfId="0" applyNumberFormat="1" applyFont="1" applyFill="1" applyBorder="1" applyAlignment="1" applyProtection="1">
      <alignment horizontal="center" vertical="center"/>
      <protection locked="0" hidden="1"/>
    </xf>
    <xf numFmtId="175" fontId="6" fillId="5" borderId="26" xfId="0" applyNumberFormat="1" applyFont="1" applyFill="1" applyBorder="1" applyAlignment="1" applyProtection="1">
      <alignment horizontal="center" vertical="center"/>
      <protection locked="0" hidden="1"/>
    </xf>
    <xf numFmtId="175" fontId="6" fillId="5" borderId="25" xfId="0" applyNumberFormat="1" applyFont="1" applyFill="1" applyBorder="1" applyAlignment="1" applyProtection="1">
      <alignment horizontal="center" vertical="center"/>
      <protection locked="0" hidden="1"/>
    </xf>
    <xf numFmtId="165" fontId="6" fillId="11" borderId="29" xfId="0" applyNumberFormat="1" applyFont="1" applyFill="1" applyBorder="1" applyAlignment="1" applyProtection="1">
      <alignment horizontal="right" vertical="center"/>
      <protection locked="0" hidden="1"/>
    </xf>
    <xf numFmtId="165" fontId="6" fillId="11" borderId="25" xfId="0" applyNumberFormat="1" applyFont="1" applyFill="1" applyBorder="1" applyAlignment="1" applyProtection="1">
      <alignment horizontal="right" vertical="center"/>
      <protection locked="0" hidden="1"/>
    </xf>
    <xf numFmtId="0" fontId="6" fillId="9" borderId="29" xfId="0" applyFont="1" applyFill="1" applyBorder="1" applyAlignment="1" applyProtection="1">
      <alignment horizontal="center" vertical="center"/>
      <protection hidden="1"/>
    </xf>
    <xf numFmtId="1" fontId="6" fillId="11" borderId="29" xfId="0" applyNumberFormat="1" applyFont="1" applyFill="1" applyBorder="1" applyAlignment="1" applyProtection="1">
      <alignment horizontal="right" vertical="center"/>
      <protection locked="0" hidden="1"/>
    </xf>
    <xf numFmtId="1" fontId="6" fillId="11" borderId="25" xfId="0" applyNumberFormat="1" applyFont="1" applyFill="1" applyBorder="1" applyAlignment="1" applyProtection="1">
      <alignment horizontal="right" vertical="center"/>
      <protection locked="0" hidden="1"/>
    </xf>
    <xf numFmtId="0" fontId="9" fillId="2" borderId="13" xfId="0" applyFont="1" applyFill="1" applyBorder="1" applyAlignment="1" applyProtection="1">
      <alignment horizontal="center"/>
      <protection hidden="1"/>
    </xf>
    <xf numFmtId="0" fontId="7" fillId="2" borderId="13"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170" fontId="3" fillId="9" borderId="29" xfId="0" applyNumberFormat="1" applyFont="1" applyFill="1" applyBorder="1" applyAlignment="1" applyProtection="1">
      <alignment horizontal="right" vertical="center"/>
      <protection hidden="1"/>
    </xf>
    <xf numFmtId="170" fontId="3" fillId="9" borderId="26" xfId="0" applyNumberFormat="1" applyFont="1" applyFill="1" applyBorder="1" applyAlignment="1" applyProtection="1">
      <alignment horizontal="right" vertical="center"/>
      <protection hidden="1"/>
    </xf>
    <xf numFmtId="170" fontId="3" fillId="9" borderId="25" xfId="0" applyNumberFormat="1" applyFont="1" applyFill="1" applyBorder="1" applyAlignment="1" applyProtection="1">
      <alignment horizontal="right" vertical="center"/>
      <protection hidden="1"/>
    </xf>
    <xf numFmtId="172" fontId="9" fillId="9" borderId="29" xfId="0" applyNumberFormat="1" applyFont="1" applyFill="1" applyBorder="1" applyAlignment="1" applyProtection="1">
      <alignment horizontal="center" vertical="center" wrapText="1"/>
      <protection hidden="1"/>
    </xf>
    <xf numFmtId="172" fontId="9" fillId="9" borderId="25" xfId="0" applyNumberFormat="1" applyFont="1" applyFill="1" applyBorder="1" applyAlignment="1" applyProtection="1">
      <alignment horizontal="center" vertical="center" wrapText="1"/>
      <protection hidden="1"/>
    </xf>
    <xf numFmtId="195" fontId="3" fillId="9" borderId="29" xfId="0" applyNumberFormat="1" applyFont="1" applyFill="1" applyBorder="1" applyAlignment="1" applyProtection="1">
      <alignment horizontal="right" vertical="center" wrapText="1"/>
      <protection hidden="1"/>
    </xf>
    <xf numFmtId="195" fontId="3" fillId="9" borderId="26" xfId="0" applyNumberFormat="1" applyFont="1" applyFill="1" applyBorder="1" applyAlignment="1" applyProtection="1">
      <alignment horizontal="right" vertical="center" wrapText="1"/>
      <protection hidden="1"/>
    </xf>
    <xf numFmtId="195" fontId="3" fillId="9" borderId="25" xfId="0" applyNumberFormat="1" applyFont="1" applyFill="1" applyBorder="1" applyAlignment="1" applyProtection="1">
      <alignment horizontal="right" vertical="center" wrapText="1"/>
      <protection hidden="1"/>
    </xf>
    <xf numFmtId="167" fontId="3" fillId="5" borderId="29" xfId="0" applyNumberFormat="1" applyFont="1" applyFill="1" applyBorder="1" applyAlignment="1" applyProtection="1">
      <alignment horizontal="right" vertical="center"/>
      <protection locked="0" hidden="1"/>
    </xf>
    <xf numFmtId="167" fontId="3" fillId="5" borderId="26" xfId="0" applyNumberFormat="1" applyFont="1" applyFill="1" applyBorder="1" applyAlignment="1" applyProtection="1">
      <alignment horizontal="right" vertical="center"/>
      <protection locked="0" hidden="1"/>
    </xf>
    <xf numFmtId="167" fontId="3" fillId="5" borderId="25" xfId="0" applyNumberFormat="1" applyFont="1" applyFill="1" applyBorder="1" applyAlignment="1" applyProtection="1">
      <alignment horizontal="right" vertical="center"/>
      <protection locked="0" hidden="1"/>
    </xf>
    <xf numFmtId="20" fontId="6" fillId="6" borderId="29" xfId="0" applyNumberFormat="1" applyFont="1" applyFill="1" applyBorder="1" applyAlignment="1" applyProtection="1">
      <alignment horizontal="center" vertical="center"/>
      <protection locked="0" hidden="1"/>
    </xf>
    <xf numFmtId="0" fontId="6" fillId="6" borderId="25" xfId="0" applyFont="1" applyFill="1" applyBorder="1" applyAlignment="1" applyProtection="1">
      <alignment horizontal="center" vertical="center"/>
      <protection locked="0" hidden="1"/>
    </xf>
    <xf numFmtId="20" fontId="6" fillId="6" borderId="29" xfId="0" applyNumberFormat="1" applyFont="1" applyFill="1" applyBorder="1" applyAlignment="1" applyProtection="1">
      <alignment horizontal="center" vertical="center"/>
      <protection hidden="1"/>
    </xf>
    <xf numFmtId="0" fontId="6" fillId="6" borderId="25" xfId="0" applyFont="1" applyFill="1" applyBorder="1" applyAlignment="1" applyProtection="1">
      <alignment horizontal="center" vertical="center"/>
      <protection hidden="1"/>
    </xf>
    <xf numFmtId="167" fontId="3" fillId="9" borderId="29" xfId="0" applyNumberFormat="1" applyFont="1" applyFill="1" applyBorder="1" applyAlignment="1" applyProtection="1">
      <alignment horizontal="right" vertical="center"/>
      <protection hidden="1"/>
    </xf>
    <xf numFmtId="167" fontId="3" fillId="9" borderId="26" xfId="0" applyNumberFormat="1" applyFont="1" applyFill="1" applyBorder="1" applyAlignment="1" applyProtection="1">
      <alignment horizontal="right" vertical="center"/>
      <protection hidden="1"/>
    </xf>
    <xf numFmtId="167" fontId="3" fillId="9" borderId="25" xfId="0" applyNumberFormat="1" applyFont="1" applyFill="1" applyBorder="1" applyAlignment="1" applyProtection="1">
      <alignment horizontal="right" vertical="center"/>
      <protection hidden="1"/>
    </xf>
    <xf numFmtId="164" fontId="6" fillId="6" borderId="29" xfId="0" applyNumberFormat="1" applyFont="1" applyFill="1" applyBorder="1" applyAlignment="1" applyProtection="1">
      <alignment horizontal="right" vertical="center"/>
      <protection locked="0" hidden="1"/>
    </xf>
    <xf numFmtId="164" fontId="6" fillId="6" borderId="25" xfId="0" applyNumberFormat="1" applyFont="1" applyFill="1" applyBorder="1" applyAlignment="1" applyProtection="1">
      <alignment horizontal="right" vertical="center"/>
      <protection locked="0" hidden="1"/>
    </xf>
    <xf numFmtId="164" fontId="11" fillId="6" borderId="29" xfId="0" applyNumberFormat="1" applyFont="1" applyFill="1" applyBorder="1" applyAlignment="1" applyProtection="1">
      <alignment horizontal="right" vertical="center"/>
      <protection locked="0" hidden="1"/>
    </xf>
    <xf numFmtId="164" fontId="11" fillId="6" borderId="25" xfId="0" applyNumberFormat="1" applyFont="1" applyFill="1" applyBorder="1" applyAlignment="1" applyProtection="1">
      <alignment horizontal="right" vertical="center"/>
      <protection locked="0" hidden="1"/>
    </xf>
    <xf numFmtId="2" fontId="6" fillId="6" borderId="29" xfId="0" applyNumberFormat="1" applyFont="1" applyFill="1" applyBorder="1" applyAlignment="1" applyProtection="1">
      <alignment horizontal="right" vertical="center"/>
      <protection locked="0" hidden="1"/>
    </xf>
    <xf numFmtId="2" fontId="6" fillId="6" borderId="25" xfId="0" applyNumberFormat="1" applyFont="1" applyFill="1" applyBorder="1" applyAlignment="1" applyProtection="1">
      <alignment horizontal="right" vertical="center"/>
      <protection locked="0" hidden="1"/>
    </xf>
    <xf numFmtId="165" fontId="6" fillId="6" borderId="29" xfId="0" applyNumberFormat="1" applyFont="1" applyFill="1" applyBorder="1" applyAlignment="1" applyProtection="1">
      <alignment horizontal="right" vertical="center"/>
      <protection locked="0" hidden="1"/>
    </xf>
    <xf numFmtId="165" fontId="6" fillId="6" borderId="25" xfId="0" applyNumberFormat="1" applyFont="1" applyFill="1" applyBorder="1" applyAlignment="1" applyProtection="1">
      <alignment horizontal="right" vertical="center"/>
      <protection locked="0" hidden="1"/>
    </xf>
    <xf numFmtId="1" fontId="6" fillId="9" borderId="29" xfId="0" applyNumberFormat="1" applyFont="1" applyFill="1" applyBorder="1" applyAlignment="1" applyProtection="1">
      <alignment horizontal="right" vertical="center"/>
      <protection hidden="1"/>
    </xf>
    <xf numFmtId="1" fontId="6" fillId="9" borderId="25" xfId="0" applyNumberFormat="1" applyFont="1" applyFill="1" applyBorder="1" applyAlignment="1" applyProtection="1">
      <alignment horizontal="right" vertical="center"/>
      <protection hidden="1"/>
    </xf>
    <xf numFmtId="196" fontId="6" fillId="9" borderId="29" xfId="0" applyNumberFormat="1" applyFont="1" applyFill="1" applyBorder="1" applyAlignment="1" applyProtection="1">
      <alignment horizontal="right" vertical="center"/>
      <protection hidden="1"/>
    </xf>
    <xf numFmtId="196" fontId="6" fillId="9" borderId="26" xfId="0" applyNumberFormat="1" applyFont="1" applyFill="1" applyBorder="1" applyAlignment="1" applyProtection="1">
      <alignment horizontal="right" vertical="center"/>
      <protection hidden="1"/>
    </xf>
    <xf numFmtId="196" fontId="6" fillId="9" borderId="25" xfId="0" applyNumberFormat="1" applyFont="1" applyFill="1" applyBorder="1" applyAlignment="1" applyProtection="1">
      <alignment horizontal="right" vertical="center"/>
      <protection hidden="1"/>
    </xf>
    <xf numFmtId="164" fontId="6" fillId="6" borderId="29" xfId="0" applyNumberFormat="1" applyFont="1" applyFill="1" applyBorder="1" applyAlignment="1" applyProtection="1">
      <alignment horizontal="right" vertical="center"/>
      <protection hidden="1"/>
    </xf>
    <xf numFmtId="164" fontId="6" fillId="6" borderId="25" xfId="0" applyNumberFormat="1" applyFont="1" applyFill="1" applyBorder="1" applyAlignment="1" applyProtection="1">
      <alignment horizontal="right" vertical="center"/>
      <protection hidden="1"/>
    </xf>
    <xf numFmtId="175" fontId="6" fillId="6" borderId="29" xfId="0" applyNumberFormat="1" applyFont="1" applyFill="1" applyBorder="1" applyAlignment="1" applyProtection="1">
      <alignment horizontal="center" vertical="center"/>
      <protection locked="0" hidden="1"/>
    </xf>
    <xf numFmtId="175" fontId="6" fillId="6" borderId="26" xfId="0" applyNumberFormat="1" applyFont="1" applyFill="1" applyBorder="1" applyAlignment="1" applyProtection="1">
      <alignment horizontal="center" vertical="center"/>
      <protection locked="0" hidden="1"/>
    </xf>
    <xf numFmtId="175" fontId="6" fillId="6" borderId="25" xfId="0" applyNumberFormat="1" applyFont="1" applyFill="1" applyBorder="1" applyAlignment="1" applyProtection="1">
      <alignment horizontal="center" vertical="center"/>
      <protection locked="0" hidden="1"/>
    </xf>
    <xf numFmtId="1" fontId="6" fillId="6" borderId="29" xfId="0" applyNumberFormat="1" applyFont="1" applyFill="1" applyBorder="1" applyAlignment="1" applyProtection="1">
      <alignment horizontal="center" vertical="center"/>
      <protection hidden="1"/>
    </xf>
    <xf numFmtId="1" fontId="6" fillId="6" borderId="25" xfId="0" applyNumberFormat="1" applyFont="1" applyFill="1" applyBorder="1" applyAlignment="1" applyProtection="1">
      <alignment horizontal="center" vertical="center"/>
      <protection hidden="1"/>
    </xf>
    <xf numFmtId="182" fontId="6" fillId="5" borderId="29" xfId="0" applyNumberFormat="1" applyFont="1" applyFill="1" applyBorder="1" applyAlignment="1" applyProtection="1">
      <alignment horizontal="right" vertical="center"/>
      <protection locked="0" hidden="1"/>
    </xf>
    <xf numFmtId="182" fontId="6" fillId="5" borderId="26" xfId="0" applyNumberFormat="1" applyFont="1" applyFill="1" applyBorder="1" applyAlignment="1" applyProtection="1">
      <alignment horizontal="right" vertical="center"/>
      <protection locked="0" hidden="1"/>
    </xf>
    <xf numFmtId="182" fontId="6" fillId="5" borderId="25" xfId="0" applyNumberFormat="1" applyFont="1" applyFill="1" applyBorder="1" applyAlignment="1" applyProtection="1">
      <alignment horizontal="right" vertical="center"/>
      <protection locked="0" hidden="1"/>
    </xf>
    <xf numFmtId="183" fontId="6" fillId="5" borderId="29" xfId="0" applyNumberFormat="1" applyFont="1" applyFill="1" applyBorder="1" applyAlignment="1" applyProtection="1">
      <alignment horizontal="right" vertical="center"/>
      <protection locked="0" hidden="1"/>
    </xf>
    <xf numFmtId="183" fontId="6" fillId="5" borderId="26" xfId="0" applyNumberFormat="1" applyFont="1" applyFill="1" applyBorder="1" applyAlignment="1" applyProtection="1">
      <alignment horizontal="right" vertical="center"/>
      <protection locked="0" hidden="1"/>
    </xf>
    <xf numFmtId="183" fontId="6" fillId="5" borderId="25" xfId="0" applyNumberFormat="1" applyFont="1" applyFill="1" applyBorder="1" applyAlignment="1" applyProtection="1">
      <alignment horizontal="right" vertical="center"/>
      <protection locked="0" hidden="1"/>
    </xf>
    <xf numFmtId="14" fontId="3" fillId="2" borderId="0" xfId="0" applyNumberFormat="1" applyFont="1" applyFill="1" applyBorder="1" applyAlignment="1" applyProtection="1">
      <alignment horizontal="right" vertical="center"/>
      <protection hidden="1"/>
    </xf>
    <xf numFmtId="14" fontId="3" fillId="2" borderId="6" xfId="0" applyNumberFormat="1" applyFont="1" applyFill="1" applyBorder="1" applyAlignment="1" applyProtection="1">
      <alignment horizontal="right" vertical="center"/>
      <protection hidden="1"/>
    </xf>
    <xf numFmtId="14" fontId="3" fillId="2" borderId="8" xfId="0" applyNumberFormat="1" applyFont="1" applyFill="1" applyBorder="1" applyAlignment="1" applyProtection="1">
      <alignment horizontal="right" vertical="center"/>
      <protection hidden="1"/>
    </xf>
    <xf numFmtId="14" fontId="3" fillId="2" borderId="9" xfId="0" applyNumberFormat="1" applyFont="1" applyFill="1" applyBorder="1" applyAlignment="1" applyProtection="1">
      <alignment horizontal="right" vertical="center"/>
      <protection hidden="1"/>
    </xf>
    <xf numFmtId="0" fontId="6" fillId="9" borderId="29" xfId="0" applyNumberFormat="1" applyFont="1" applyFill="1" applyBorder="1" applyAlignment="1" applyProtection="1">
      <alignment horizontal="left" vertical="center"/>
      <protection hidden="1"/>
    </xf>
    <xf numFmtId="0" fontId="6" fillId="9" borderId="25" xfId="0" applyNumberFormat="1" applyFont="1" applyFill="1" applyBorder="1" applyAlignment="1" applyProtection="1">
      <alignment horizontal="left" vertical="center"/>
      <protection hidden="1"/>
    </xf>
    <xf numFmtId="181" fontId="6" fillId="9" borderId="29" xfId="0" applyNumberFormat="1" applyFont="1" applyFill="1" applyBorder="1" applyAlignment="1" applyProtection="1">
      <alignment horizontal="right" vertical="center"/>
      <protection hidden="1"/>
    </xf>
    <xf numFmtId="181" fontId="6" fillId="9" borderId="26" xfId="0" applyNumberFormat="1" applyFont="1" applyFill="1" applyBorder="1" applyAlignment="1" applyProtection="1">
      <alignment horizontal="right" vertical="center"/>
      <protection hidden="1"/>
    </xf>
    <xf numFmtId="181" fontId="6" fillId="9" borderId="25" xfId="0" applyNumberFormat="1" applyFont="1" applyFill="1" applyBorder="1" applyAlignment="1" applyProtection="1">
      <alignment horizontal="right" vertical="center"/>
      <protection hidden="1"/>
    </xf>
    <xf numFmtId="182" fontId="6" fillId="9" borderId="29" xfId="0" applyNumberFormat="1" applyFont="1" applyFill="1" applyBorder="1" applyAlignment="1" applyProtection="1">
      <alignment horizontal="right" vertical="center"/>
      <protection hidden="1"/>
    </xf>
    <xf numFmtId="182" fontId="6" fillId="9" borderId="26" xfId="0" applyNumberFormat="1" applyFont="1" applyFill="1" applyBorder="1" applyAlignment="1" applyProtection="1">
      <alignment horizontal="right" vertical="center"/>
      <protection hidden="1"/>
    </xf>
    <xf numFmtId="182" fontId="6" fillId="9" borderId="25" xfId="0" applyNumberFormat="1" applyFont="1" applyFill="1" applyBorder="1" applyAlignment="1" applyProtection="1">
      <alignment horizontal="right" vertical="center"/>
      <protection hidden="1"/>
    </xf>
    <xf numFmtId="183" fontId="6" fillId="9" borderId="29" xfId="0" applyNumberFormat="1" applyFont="1" applyFill="1" applyBorder="1" applyAlignment="1" applyProtection="1">
      <alignment horizontal="right" vertical="center"/>
      <protection hidden="1"/>
    </xf>
    <xf numFmtId="183" fontId="6" fillId="9" borderId="26" xfId="0" applyNumberFormat="1" applyFont="1" applyFill="1" applyBorder="1" applyAlignment="1" applyProtection="1">
      <alignment horizontal="right" vertical="center"/>
      <protection hidden="1"/>
    </xf>
    <xf numFmtId="183" fontId="6" fillId="9" borderId="25" xfId="0" applyNumberFormat="1" applyFont="1" applyFill="1" applyBorder="1" applyAlignment="1" applyProtection="1">
      <alignment horizontal="right" vertical="center"/>
      <protection hidden="1"/>
    </xf>
    <xf numFmtId="175" fontId="6" fillId="9" borderId="29" xfId="0" applyNumberFormat="1" applyFont="1" applyFill="1" applyBorder="1" applyAlignment="1" applyProtection="1">
      <alignment horizontal="right" vertical="center"/>
      <protection hidden="1"/>
    </xf>
    <xf numFmtId="175" fontId="6" fillId="9" borderId="26" xfId="0" applyNumberFormat="1" applyFont="1" applyFill="1" applyBorder="1" applyAlignment="1" applyProtection="1">
      <alignment horizontal="right" vertical="center"/>
      <protection hidden="1"/>
    </xf>
    <xf numFmtId="175" fontId="6" fillId="9" borderId="25" xfId="0" applyNumberFormat="1" applyFont="1" applyFill="1" applyBorder="1" applyAlignment="1" applyProtection="1">
      <alignment horizontal="right" vertical="center"/>
      <protection hidden="1"/>
    </xf>
    <xf numFmtId="185" fontId="11" fillId="9" borderId="29" xfId="0" applyNumberFormat="1" applyFont="1" applyFill="1" applyBorder="1" applyAlignment="1" applyProtection="1">
      <alignment horizontal="right" vertical="center"/>
      <protection hidden="1"/>
    </xf>
    <xf numFmtId="185" fontId="11" fillId="9" borderId="25" xfId="0" applyNumberFormat="1" applyFont="1" applyFill="1" applyBorder="1" applyAlignment="1" applyProtection="1">
      <alignment horizontal="right" vertical="center"/>
      <protection hidden="1"/>
    </xf>
    <xf numFmtId="181" fontId="11" fillId="9" borderId="29" xfId="0" applyNumberFormat="1" applyFont="1" applyFill="1" applyBorder="1" applyAlignment="1" applyProtection="1">
      <alignment horizontal="left" vertical="center"/>
      <protection hidden="1"/>
    </xf>
    <xf numFmtId="181" fontId="11" fillId="9" borderId="25" xfId="0" applyNumberFormat="1" applyFont="1" applyFill="1" applyBorder="1" applyAlignment="1" applyProtection="1">
      <alignment horizontal="left" vertical="center"/>
      <protection hidden="1"/>
    </xf>
    <xf numFmtId="14" fontId="11" fillId="9" borderId="29" xfId="0" applyNumberFormat="1" applyFont="1" applyFill="1" applyBorder="1" applyAlignment="1" applyProtection="1">
      <alignment horizontal="left" vertical="center" wrapText="1"/>
      <protection hidden="1"/>
    </xf>
    <xf numFmtId="14" fontId="11" fillId="9" borderId="25" xfId="0" applyNumberFormat="1" applyFont="1" applyFill="1" applyBorder="1" applyAlignment="1" applyProtection="1">
      <alignment horizontal="left" vertical="center" wrapText="1"/>
      <protection hidden="1"/>
    </xf>
    <xf numFmtId="0" fontId="11" fillId="9" borderId="29" xfId="0" applyNumberFormat="1" applyFont="1" applyFill="1" applyBorder="1" applyAlignment="1" applyProtection="1">
      <alignment horizontal="left" vertical="center"/>
      <protection hidden="1"/>
    </xf>
    <xf numFmtId="0" fontId="11" fillId="9" borderId="25" xfId="0" applyNumberFormat="1" applyFont="1" applyFill="1" applyBorder="1" applyAlignment="1" applyProtection="1">
      <alignment horizontal="left" vertical="center"/>
      <protection hidden="1"/>
    </xf>
    <xf numFmtId="175" fontId="6" fillId="11" borderId="29" xfId="0" applyNumberFormat="1" applyFont="1" applyFill="1" applyBorder="1" applyAlignment="1" applyProtection="1">
      <alignment horizontal="right" vertical="center"/>
      <protection locked="0" hidden="1"/>
    </xf>
    <xf numFmtId="175" fontId="6" fillId="11" borderId="26" xfId="0" applyNumberFormat="1" applyFont="1" applyFill="1" applyBorder="1" applyAlignment="1" applyProtection="1">
      <alignment horizontal="right" vertical="center"/>
      <protection locked="0" hidden="1"/>
    </xf>
    <xf numFmtId="175" fontId="6" fillId="11" borderId="25" xfId="0" applyNumberFormat="1" applyFont="1" applyFill="1" applyBorder="1" applyAlignment="1" applyProtection="1">
      <alignment horizontal="right" vertical="center"/>
      <protection locked="0" hidden="1"/>
    </xf>
    <xf numFmtId="184" fontId="11" fillId="9" borderId="29" xfId="0" applyNumberFormat="1" applyFont="1" applyFill="1" applyBorder="1" applyAlignment="1" applyProtection="1">
      <alignment horizontal="right" vertical="center"/>
      <protection hidden="1"/>
    </xf>
    <xf numFmtId="184" fontId="11" fillId="9" borderId="25" xfId="0" applyNumberFormat="1" applyFont="1" applyFill="1" applyBorder="1" applyAlignment="1" applyProtection="1">
      <alignment horizontal="right" vertical="center"/>
      <protection hidden="1"/>
    </xf>
    <xf numFmtId="172" fontId="6" fillId="9" borderId="29" xfId="0" applyNumberFormat="1" applyFont="1" applyFill="1" applyBorder="1" applyAlignment="1" applyProtection="1">
      <alignment horizontal="right" vertical="center"/>
      <protection hidden="1"/>
    </xf>
    <xf numFmtId="172" fontId="6" fillId="9" borderId="25" xfId="0" applyNumberFormat="1" applyFont="1" applyFill="1" applyBorder="1" applyAlignment="1" applyProtection="1">
      <alignment horizontal="right" vertical="center"/>
      <protection hidden="1"/>
    </xf>
    <xf numFmtId="186" fontId="11" fillId="11" borderId="29" xfId="0" applyNumberFormat="1" applyFont="1" applyFill="1" applyBorder="1" applyAlignment="1" applyProtection="1">
      <alignment horizontal="center" vertical="center"/>
      <protection locked="0" hidden="1"/>
    </xf>
    <xf numFmtId="186" fontId="11" fillId="11" borderId="25" xfId="0" applyNumberFormat="1" applyFont="1" applyFill="1" applyBorder="1" applyAlignment="1" applyProtection="1">
      <alignment horizontal="center" vertical="center"/>
      <protection locked="0" hidden="1"/>
    </xf>
    <xf numFmtId="197" fontId="6" fillId="9" borderId="29" xfId="0" applyNumberFormat="1" applyFont="1" applyFill="1" applyBorder="1" applyAlignment="1" applyProtection="1">
      <alignment horizontal="right" vertical="center"/>
      <protection hidden="1"/>
    </xf>
    <xf numFmtId="197" fontId="6" fillId="9" borderId="26" xfId="0" applyNumberFormat="1" applyFont="1" applyFill="1" applyBorder="1" applyAlignment="1" applyProtection="1">
      <alignment horizontal="right" vertical="center"/>
      <protection hidden="1"/>
    </xf>
    <xf numFmtId="197" fontId="6" fillId="9" borderId="25" xfId="0" applyNumberFormat="1" applyFont="1" applyFill="1" applyBorder="1" applyAlignment="1" applyProtection="1">
      <alignment horizontal="right" vertical="center"/>
      <protection hidden="1"/>
    </xf>
    <xf numFmtId="198" fontId="3" fillId="9" borderId="29" xfId="0" applyNumberFormat="1" applyFont="1" applyFill="1" applyBorder="1" applyAlignment="1" applyProtection="1">
      <alignment horizontal="right" vertical="center"/>
      <protection hidden="1"/>
    </xf>
    <xf numFmtId="198" fontId="3" fillId="9" borderId="26" xfId="0" applyNumberFormat="1" applyFont="1" applyFill="1" applyBorder="1" applyAlignment="1" applyProtection="1">
      <alignment horizontal="right" vertical="center"/>
      <protection hidden="1"/>
    </xf>
    <xf numFmtId="198" fontId="3" fillId="9" borderId="25" xfId="0" applyNumberFormat="1" applyFont="1" applyFill="1" applyBorder="1" applyAlignment="1" applyProtection="1">
      <alignment horizontal="right" vertical="center"/>
      <protection hidden="1"/>
    </xf>
    <xf numFmtId="172" fontId="3" fillId="9" borderId="29" xfId="0" applyNumberFormat="1" applyFont="1" applyFill="1" applyBorder="1" applyAlignment="1" applyProtection="1">
      <alignment horizontal="right" vertical="center"/>
      <protection hidden="1"/>
    </xf>
    <xf numFmtId="172" fontId="3" fillId="9" borderId="26" xfId="0" applyNumberFormat="1" applyFont="1" applyFill="1" applyBorder="1" applyAlignment="1" applyProtection="1">
      <alignment horizontal="right" vertical="center"/>
      <protection hidden="1"/>
    </xf>
    <xf numFmtId="172" fontId="3" fillId="9" borderId="25" xfId="0" applyNumberFormat="1" applyFont="1" applyFill="1" applyBorder="1" applyAlignment="1" applyProtection="1">
      <alignment horizontal="right" vertical="center"/>
      <protection hidden="1"/>
    </xf>
    <xf numFmtId="188" fontId="11" fillId="9" borderId="29" xfId="0" applyNumberFormat="1" applyFont="1" applyFill="1" applyBorder="1" applyAlignment="1" applyProtection="1">
      <alignment horizontal="right" vertical="center"/>
      <protection hidden="1"/>
    </xf>
    <xf numFmtId="188" fontId="11" fillId="9" borderId="26" xfId="0" applyNumberFormat="1" applyFont="1" applyFill="1" applyBorder="1" applyAlignment="1" applyProtection="1">
      <alignment horizontal="right" vertical="center"/>
      <protection hidden="1"/>
    </xf>
    <xf numFmtId="188" fontId="11" fillId="9" borderId="25" xfId="0" applyNumberFormat="1" applyFont="1" applyFill="1" applyBorder="1" applyAlignment="1" applyProtection="1">
      <alignment horizontal="right" vertical="center"/>
      <protection hidden="1"/>
    </xf>
    <xf numFmtId="184" fontId="11" fillId="9" borderId="26" xfId="0" applyNumberFormat="1" applyFont="1" applyFill="1" applyBorder="1" applyAlignment="1" applyProtection="1">
      <alignment horizontal="right" vertical="center"/>
      <protection hidden="1"/>
    </xf>
    <xf numFmtId="187" fontId="11" fillId="11" borderId="29" xfId="0" applyNumberFormat="1" applyFont="1" applyFill="1" applyBorder="1" applyAlignment="1" applyProtection="1">
      <alignment horizontal="right" vertical="center"/>
      <protection locked="0" hidden="1"/>
    </xf>
    <xf numFmtId="187" fontId="11" fillId="11" borderId="26" xfId="0" applyNumberFormat="1" applyFont="1" applyFill="1" applyBorder="1" applyAlignment="1" applyProtection="1">
      <alignment horizontal="right" vertical="center"/>
      <protection locked="0" hidden="1"/>
    </xf>
    <xf numFmtId="187" fontId="11" fillId="11" borderId="25" xfId="0" applyNumberFormat="1" applyFont="1" applyFill="1" applyBorder="1" applyAlignment="1" applyProtection="1">
      <alignment horizontal="right" vertical="center"/>
      <protection locked="0" hidden="1"/>
    </xf>
    <xf numFmtId="0" fontId="6" fillId="9" borderId="29" xfId="0" applyNumberFormat="1" applyFont="1" applyFill="1" applyBorder="1" applyAlignment="1" applyProtection="1">
      <alignment horizontal="center" vertical="center"/>
      <protection hidden="1"/>
    </xf>
    <xf numFmtId="0" fontId="6" fillId="9" borderId="25" xfId="0" applyNumberFormat="1" applyFont="1" applyFill="1" applyBorder="1" applyAlignment="1" applyProtection="1">
      <alignment horizontal="center" vertical="center"/>
      <protection hidden="1"/>
    </xf>
    <xf numFmtId="182" fontId="6" fillId="11" borderId="29" xfId="0" applyNumberFormat="1" applyFont="1" applyFill="1" applyBorder="1" applyAlignment="1" applyProtection="1">
      <alignment horizontal="right" vertical="center"/>
      <protection locked="0" hidden="1"/>
    </xf>
    <xf numFmtId="182" fontId="6" fillId="11" borderId="26" xfId="0" applyNumberFormat="1" applyFont="1" applyFill="1" applyBorder="1" applyAlignment="1" applyProtection="1">
      <alignment horizontal="right" vertical="center"/>
      <protection locked="0" hidden="1"/>
    </xf>
    <xf numFmtId="182" fontId="6" fillId="11" borderId="25" xfId="0" applyNumberFormat="1" applyFont="1" applyFill="1" applyBorder="1" applyAlignment="1" applyProtection="1">
      <alignment horizontal="right" vertical="center"/>
      <protection locked="0" hidden="1"/>
    </xf>
    <xf numFmtId="0" fontId="3" fillId="9" borderId="25" xfId="2" applyFont="1" applyFill="1" applyBorder="1" applyAlignment="1" applyProtection="1">
      <alignment horizontal="right" vertical="center"/>
      <protection hidden="1"/>
    </xf>
    <xf numFmtId="0" fontId="3" fillId="0" borderId="42" xfId="2" applyFont="1" applyFill="1" applyBorder="1" applyAlignment="1" applyProtection="1">
      <alignment horizontal="center" vertical="top" textRotation="180"/>
      <protection hidden="1"/>
    </xf>
    <xf numFmtId="0" fontId="3" fillId="0" borderId="21" xfId="2" applyFont="1" applyFill="1" applyBorder="1" applyAlignment="1" applyProtection="1">
      <alignment horizontal="center" vertical="top" textRotation="180"/>
      <protection hidden="1"/>
    </xf>
    <xf numFmtId="0" fontId="3" fillId="0" borderId="43" xfId="2" applyFont="1" applyFill="1" applyBorder="1" applyAlignment="1" applyProtection="1">
      <alignment horizontal="center" vertical="top" textRotation="180"/>
      <protection hidden="1"/>
    </xf>
    <xf numFmtId="0" fontId="19" fillId="11" borderId="29" xfId="2" applyFont="1" applyFill="1" applyBorder="1" applyAlignment="1" applyProtection="1">
      <alignment horizontal="left" vertical="top" wrapText="1"/>
      <protection locked="0" hidden="1"/>
    </xf>
    <xf numFmtId="0" fontId="19" fillId="11" borderId="26" xfId="2" applyFont="1" applyFill="1" applyBorder="1" applyAlignment="1" applyProtection="1">
      <alignment horizontal="left" vertical="top" wrapText="1"/>
      <protection locked="0" hidden="1"/>
    </xf>
    <xf numFmtId="0" fontId="19" fillId="11" borderId="25" xfId="2" applyFont="1" applyFill="1" applyBorder="1" applyAlignment="1" applyProtection="1">
      <alignment horizontal="left" vertical="top" wrapText="1"/>
      <protection locked="0" hidden="1"/>
    </xf>
    <xf numFmtId="0" fontId="19" fillId="6" borderId="29" xfId="2" applyFont="1" applyFill="1" applyBorder="1" applyAlignment="1" applyProtection="1">
      <alignment horizontal="center" vertical="center" wrapText="1"/>
      <protection locked="0" hidden="1"/>
    </xf>
    <xf numFmtId="0" fontId="19" fillId="6" borderId="26" xfId="2" applyFont="1" applyFill="1" applyBorder="1" applyAlignment="1" applyProtection="1">
      <alignment horizontal="center" vertical="center" wrapText="1"/>
      <protection locked="0" hidden="1"/>
    </xf>
    <xf numFmtId="0" fontId="19" fillId="6" borderId="25" xfId="2" applyFont="1" applyFill="1" applyBorder="1" applyAlignment="1" applyProtection="1">
      <alignment horizontal="center" vertical="center" wrapText="1"/>
      <protection locked="0" hidden="1"/>
    </xf>
    <xf numFmtId="175" fontId="3" fillId="11" borderId="29" xfId="2" applyNumberFormat="1" applyFont="1" applyFill="1" applyBorder="1" applyAlignment="1" applyProtection="1">
      <alignment horizontal="left" vertical="center" wrapText="1"/>
      <protection locked="0" hidden="1"/>
    </xf>
    <xf numFmtId="175" fontId="3" fillId="11" borderId="26" xfId="2" applyNumberFormat="1" applyFont="1" applyFill="1" applyBorder="1" applyAlignment="1" applyProtection="1">
      <alignment horizontal="left" vertical="center" wrapText="1"/>
      <protection locked="0" hidden="1"/>
    </xf>
    <xf numFmtId="175" fontId="3" fillId="11" borderId="25" xfId="2" applyNumberFormat="1" applyFont="1" applyFill="1" applyBorder="1" applyAlignment="1" applyProtection="1">
      <alignment horizontal="left" vertical="center" wrapText="1"/>
      <protection locked="0" hidden="1"/>
    </xf>
    <xf numFmtId="0" fontId="3" fillId="11" borderId="29" xfId="2" applyFont="1" applyFill="1" applyBorder="1" applyAlignment="1" applyProtection="1">
      <alignment horizontal="left" vertical="center" wrapText="1"/>
      <protection locked="0" hidden="1"/>
    </xf>
    <xf numFmtId="0" fontId="3" fillId="11" borderId="26" xfId="2" applyFont="1" applyFill="1" applyBorder="1" applyAlignment="1" applyProtection="1">
      <alignment horizontal="left" vertical="center" wrapText="1"/>
      <protection locked="0" hidden="1"/>
    </xf>
    <xf numFmtId="0" fontId="3" fillId="11" borderId="25" xfId="2" applyFont="1" applyFill="1" applyBorder="1" applyAlignment="1" applyProtection="1">
      <alignment horizontal="left" vertical="center" wrapText="1"/>
      <protection locked="0" hidden="1"/>
    </xf>
    <xf numFmtId="0" fontId="3" fillId="11" borderId="12" xfId="2" applyFont="1" applyFill="1" applyBorder="1" applyAlignment="1" applyProtection="1">
      <alignment horizontal="center" vertical="center"/>
      <protection locked="0" hidden="1"/>
    </xf>
    <xf numFmtId="0" fontId="3" fillId="11" borderId="13" xfId="2" applyFont="1" applyFill="1" applyBorder="1" applyAlignment="1" applyProtection="1">
      <alignment horizontal="center" vertical="center"/>
      <protection locked="0" hidden="1"/>
    </xf>
    <xf numFmtId="0" fontId="3" fillId="11" borderId="14" xfId="2" applyFont="1" applyFill="1" applyBorder="1" applyAlignment="1" applyProtection="1">
      <alignment horizontal="center" vertical="center"/>
      <protection locked="0" hidden="1"/>
    </xf>
    <xf numFmtId="0" fontId="3" fillId="11" borderId="17" xfId="2" applyFont="1" applyFill="1" applyBorder="1" applyAlignment="1" applyProtection="1">
      <alignment horizontal="center" vertical="center"/>
      <protection locked="0" hidden="1"/>
    </xf>
    <xf numFmtId="0" fontId="3" fillId="11" borderId="0" xfId="2" applyFont="1" applyFill="1" applyBorder="1" applyAlignment="1" applyProtection="1">
      <alignment horizontal="center" vertical="center"/>
      <protection locked="0" hidden="1"/>
    </xf>
    <xf numFmtId="0" fontId="3" fillId="11" borderId="1" xfId="2" applyFont="1" applyFill="1" applyBorder="1" applyAlignment="1" applyProtection="1">
      <alignment horizontal="center" vertical="center"/>
      <protection locked="0" hidden="1"/>
    </xf>
    <xf numFmtId="0" fontId="3" fillId="11" borderId="15" xfId="2" applyFont="1" applyFill="1" applyBorder="1" applyAlignment="1" applyProtection="1">
      <alignment horizontal="center" vertical="center"/>
      <protection locked="0" hidden="1"/>
    </xf>
    <xf numFmtId="0" fontId="3" fillId="11" borderId="10" xfId="2" applyFont="1" applyFill="1" applyBorder="1" applyAlignment="1" applyProtection="1">
      <alignment horizontal="center" vertical="center"/>
      <protection locked="0" hidden="1"/>
    </xf>
    <xf numFmtId="0" fontId="3" fillId="11" borderId="16" xfId="2" applyFont="1" applyFill="1" applyBorder="1" applyAlignment="1" applyProtection="1">
      <alignment horizontal="center" vertical="center"/>
      <protection locked="0" hidden="1"/>
    </xf>
    <xf numFmtId="0" fontId="3" fillId="9" borderId="12" xfId="2" applyFont="1" applyFill="1" applyBorder="1" applyAlignment="1" applyProtection="1">
      <alignment horizontal="left" vertical="top" wrapText="1"/>
      <protection hidden="1"/>
    </xf>
    <xf numFmtId="0" fontId="3" fillId="9" borderId="13" xfId="2" applyFont="1" applyFill="1" applyBorder="1" applyAlignment="1" applyProtection="1">
      <alignment horizontal="left" vertical="top" wrapText="1"/>
      <protection hidden="1"/>
    </xf>
    <xf numFmtId="0" fontId="3" fillId="9" borderId="14" xfId="2" applyFont="1" applyFill="1" applyBorder="1" applyAlignment="1" applyProtection="1">
      <alignment horizontal="left" vertical="top" wrapText="1"/>
      <protection hidden="1"/>
    </xf>
    <xf numFmtId="0" fontId="3" fillId="9" borderId="17" xfId="2" applyFont="1" applyFill="1" applyBorder="1" applyAlignment="1" applyProtection="1">
      <alignment horizontal="left" vertical="top" wrapText="1"/>
      <protection hidden="1"/>
    </xf>
    <xf numFmtId="0" fontId="3" fillId="9" borderId="0" xfId="2" applyFont="1" applyFill="1" applyBorder="1" applyAlignment="1" applyProtection="1">
      <alignment horizontal="left" vertical="top" wrapText="1"/>
      <protection hidden="1"/>
    </xf>
    <xf numFmtId="0" fontId="3" fillId="9" borderId="1" xfId="2" applyFont="1" applyFill="1" applyBorder="1" applyAlignment="1" applyProtection="1">
      <alignment horizontal="left" vertical="top" wrapText="1"/>
      <protection hidden="1"/>
    </xf>
    <xf numFmtId="0" fontId="3" fillId="9" borderId="15" xfId="2" applyFont="1" applyFill="1" applyBorder="1" applyAlignment="1" applyProtection="1">
      <alignment horizontal="left" vertical="top" wrapText="1"/>
      <protection hidden="1"/>
    </xf>
    <xf numFmtId="0" fontId="3" fillId="9" borderId="10" xfId="2" applyFont="1" applyFill="1" applyBorder="1" applyAlignment="1" applyProtection="1">
      <alignment horizontal="left" vertical="top" wrapText="1"/>
      <protection hidden="1"/>
    </xf>
    <xf numFmtId="0" fontId="3" fillId="9" borderId="16" xfId="2" applyFont="1" applyFill="1" applyBorder="1" applyAlignment="1" applyProtection="1">
      <alignment horizontal="left" vertical="top" wrapText="1"/>
      <protection hidden="1"/>
    </xf>
    <xf numFmtId="175" fontId="3" fillId="9" borderId="29" xfId="2" applyNumberFormat="1" applyFont="1" applyFill="1" applyBorder="1" applyAlignment="1" applyProtection="1">
      <alignment horizontal="left" vertical="center"/>
      <protection hidden="1"/>
    </xf>
    <xf numFmtId="175" fontId="3" fillId="9" borderId="26" xfId="2" applyNumberFormat="1" applyFont="1" applyFill="1" applyBorder="1" applyAlignment="1" applyProtection="1">
      <alignment horizontal="left" vertical="center"/>
      <protection hidden="1"/>
    </xf>
    <xf numFmtId="175" fontId="3" fillId="9" borderId="25" xfId="2" applyNumberFormat="1" applyFont="1" applyFill="1" applyBorder="1" applyAlignment="1" applyProtection="1">
      <alignment horizontal="left" vertical="center"/>
      <protection hidden="1"/>
    </xf>
    <xf numFmtId="0" fontId="6" fillId="9" borderId="29" xfId="2" applyFont="1" applyFill="1" applyBorder="1" applyAlignment="1" applyProtection="1">
      <alignment horizontal="left" vertical="center"/>
      <protection hidden="1"/>
    </xf>
    <xf numFmtId="0" fontId="6" fillId="9" borderId="26" xfId="2" applyFont="1" applyFill="1" applyBorder="1" applyAlignment="1" applyProtection="1">
      <alignment horizontal="left" vertical="center"/>
      <protection hidden="1"/>
    </xf>
    <xf numFmtId="0" fontId="6" fillId="9" borderId="25" xfId="2" applyFont="1" applyFill="1" applyBorder="1" applyAlignment="1" applyProtection="1">
      <alignment horizontal="left" vertical="center"/>
      <protection hidden="1"/>
    </xf>
    <xf numFmtId="175" fontId="3" fillId="9" borderId="29" xfId="2" applyNumberFormat="1" applyFont="1" applyFill="1" applyBorder="1" applyAlignment="1" applyProtection="1">
      <alignment horizontal="center" vertical="center"/>
      <protection hidden="1"/>
    </xf>
    <xf numFmtId="175" fontId="3" fillId="9" borderId="26" xfId="2" applyNumberFormat="1" applyFont="1" applyFill="1" applyBorder="1" applyAlignment="1" applyProtection="1">
      <alignment horizontal="center" vertical="center"/>
      <protection hidden="1"/>
    </xf>
    <xf numFmtId="175" fontId="3" fillId="9" borderId="25" xfId="2" applyNumberFormat="1" applyFont="1" applyFill="1" applyBorder="1" applyAlignment="1" applyProtection="1">
      <alignment horizontal="center" vertical="center"/>
      <protection hidden="1"/>
    </xf>
    <xf numFmtId="0" fontId="3" fillId="9" borderId="29" xfId="2" applyNumberFormat="1" applyFont="1" applyFill="1" applyBorder="1" applyAlignment="1" applyProtection="1">
      <alignment horizontal="left" vertical="center"/>
      <protection hidden="1"/>
    </xf>
    <xf numFmtId="0" fontId="3" fillId="9" borderId="26" xfId="2" applyNumberFormat="1" applyFont="1" applyFill="1" applyBorder="1" applyAlignment="1" applyProtection="1">
      <alignment horizontal="left" vertical="center"/>
      <protection hidden="1"/>
    </xf>
    <xf numFmtId="0" fontId="3" fillId="9" borderId="25" xfId="2" applyNumberFormat="1" applyFont="1" applyFill="1" applyBorder="1" applyAlignment="1" applyProtection="1">
      <alignment horizontal="left" vertical="center"/>
      <protection hidden="1"/>
    </xf>
    <xf numFmtId="164" fontId="3" fillId="9" borderId="29" xfId="2" applyNumberFormat="1" applyFont="1" applyFill="1" applyBorder="1" applyAlignment="1" applyProtection="1">
      <alignment horizontal="right" vertical="center"/>
      <protection hidden="1"/>
    </xf>
    <xf numFmtId="164" fontId="3" fillId="9" borderId="25" xfId="2" applyNumberFormat="1" applyFont="1" applyFill="1" applyBorder="1" applyAlignment="1" applyProtection="1">
      <alignment horizontal="right" vertical="center"/>
      <protection hidden="1"/>
    </xf>
    <xf numFmtId="164" fontId="3" fillId="9" borderId="29" xfId="2" applyNumberFormat="1" applyFont="1" applyFill="1" applyBorder="1" applyAlignment="1" applyProtection="1">
      <alignment horizontal="right" vertical="center" wrapText="1"/>
      <protection hidden="1"/>
    </xf>
    <xf numFmtId="164" fontId="3" fillId="9" borderId="25" xfId="2" applyNumberFormat="1" applyFont="1" applyFill="1" applyBorder="1" applyAlignment="1" applyProtection="1">
      <alignment horizontal="right" vertical="center" wrapText="1"/>
      <protection hidden="1"/>
    </xf>
    <xf numFmtId="0" fontId="6" fillId="6" borderId="12" xfId="2" applyFont="1" applyFill="1" applyBorder="1" applyAlignment="1" applyProtection="1">
      <alignment horizontal="center" vertical="center"/>
      <protection hidden="1"/>
    </xf>
    <xf numFmtId="0" fontId="6" fillId="6" borderId="13" xfId="2" applyFont="1" applyFill="1" applyBorder="1" applyAlignment="1" applyProtection="1">
      <alignment horizontal="center" vertical="center"/>
      <protection hidden="1"/>
    </xf>
    <xf numFmtId="0" fontId="6" fillId="6" borderId="14" xfId="2" applyFont="1" applyFill="1" applyBorder="1" applyAlignment="1" applyProtection="1">
      <alignment horizontal="center" vertical="center"/>
      <protection hidden="1"/>
    </xf>
    <xf numFmtId="0" fontId="77" fillId="6" borderId="0" xfId="4" applyFont="1" applyFill="1" applyBorder="1" applyAlignment="1">
      <alignment horizontal="center" vertical="center"/>
    </xf>
    <xf numFmtId="201" fontId="78" fillId="6" borderId="0" xfId="4" applyNumberFormat="1" applyFont="1" applyFill="1" applyBorder="1" applyAlignment="1">
      <alignment horizontal="right" vertical="center" textRotation="90"/>
    </xf>
    <xf numFmtId="167" fontId="79" fillId="6" borderId="0" xfId="4" applyNumberFormat="1" applyFont="1" applyFill="1" applyBorder="1" applyAlignment="1">
      <alignment horizontal="center" vertical="center"/>
    </xf>
    <xf numFmtId="167" fontId="79" fillId="6" borderId="1" xfId="4" applyNumberFormat="1" applyFont="1" applyFill="1" applyBorder="1" applyAlignment="1">
      <alignment horizontal="center" vertical="center"/>
    </xf>
    <xf numFmtId="201" fontId="68" fillId="6" borderId="17" xfId="4" applyNumberFormat="1" applyFont="1" applyFill="1" applyBorder="1" applyAlignment="1">
      <alignment horizontal="center" vertical="center"/>
    </xf>
    <xf numFmtId="201" fontId="68" fillId="6" borderId="0" xfId="4" applyNumberFormat="1" applyFont="1" applyFill="1" applyBorder="1" applyAlignment="1">
      <alignment horizontal="center" vertical="center"/>
    </xf>
    <xf numFmtId="201" fontId="68" fillId="6" borderId="1" xfId="4" applyNumberFormat="1" applyFont="1" applyFill="1" applyBorder="1" applyAlignment="1">
      <alignment horizontal="center" vertical="center"/>
    </xf>
    <xf numFmtId="177" fontId="68" fillId="6" borderId="0" xfId="4" applyNumberFormat="1" applyFont="1" applyFill="1" applyBorder="1" applyAlignment="1">
      <alignment horizontal="center" vertical="center" wrapText="1"/>
    </xf>
    <xf numFmtId="175" fontId="67" fillId="6" borderId="0" xfId="4" applyNumberFormat="1" applyFont="1" applyFill="1" applyBorder="1" applyAlignment="1">
      <alignment horizontal="left" vertical="center"/>
    </xf>
    <xf numFmtId="0" fontId="18" fillId="6" borderId="0" xfId="4" applyFont="1" applyFill="1" applyBorder="1" applyAlignment="1">
      <alignment horizontal="center" vertical="center" textRotation="180"/>
    </xf>
    <xf numFmtId="202" fontId="68" fillId="6" borderId="17" xfId="4" applyNumberFormat="1" applyFont="1" applyFill="1" applyBorder="1" applyAlignment="1">
      <alignment horizontal="center" vertical="center" wrapText="1"/>
    </xf>
    <xf numFmtId="202" fontId="68" fillId="6" borderId="0" xfId="4" applyNumberFormat="1" applyFont="1" applyFill="1" applyBorder="1" applyAlignment="1">
      <alignment horizontal="center" vertical="center" wrapText="1"/>
    </xf>
    <xf numFmtId="202" fontId="68" fillId="6" borderId="1" xfId="4" applyNumberFormat="1" applyFont="1" applyFill="1" applyBorder="1" applyAlignment="1">
      <alignment horizontal="center" vertical="center" wrapText="1"/>
    </xf>
    <xf numFmtId="202" fontId="68" fillId="6" borderId="17" xfId="4" applyNumberFormat="1" applyFont="1" applyFill="1" applyBorder="1" applyAlignment="1">
      <alignment horizontal="left" vertical="top" wrapText="1"/>
    </xf>
    <xf numFmtId="202" fontId="68" fillId="6" borderId="0" xfId="4" applyNumberFormat="1" applyFont="1" applyFill="1" applyBorder="1" applyAlignment="1">
      <alignment horizontal="left" vertical="top" wrapText="1"/>
    </xf>
    <xf numFmtId="0" fontId="84" fillId="6" borderId="17" xfId="5" applyFont="1" applyFill="1" applyBorder="1" applyAlignment="1">
      <alignment horizontal="center" vertical="center"/>
    </xf>
    <xf numFmtId="0" fontId="84" fillId="6" borderId="0" xfId="5" applyFont="1" applyFill="1" applyBorder="1" applyAlignment="1">
      <alignment horizontal="center" vertical="center"/>
    </xf>
    <xf numFmtId="0" fontId="84" fillId="6" borderId="1" xfId="5" applyFont="1" applyFill="1" applyBorder="1" applyAlignment="1">
      <alignment horizontal="center" vertical="center"/>
    </xf>
    <xf numFmtId="0" fontId="82" fillId="6" borderId="17" xfId="5" applyFont="1" applyFill="1" applyBorder="1" applyAlignment="1">
      <alignment horizontal="left" wrapText="1"/>
    </xf>
    <xf numFmtId="0" fontId="82" fillId="6" borderId="0" xfId="5" applyFont="1" applyFill="1" applyBorder="1" applyAlignment="1">
      <alignment horizontal="left" wrapText="1"/>
    </xf>
    <xf numFmtId="0" fontId="82" fillId="6" borderId="15" xfId="5" applyFont="1" applyFill="1" applyBorder="1" applyAlignment="1">
      <alignment horizontal="left" wrapText="1"/>
    </xf>
    <xf numFmtId="0" fontId="82" fillId="6" borderId="10" xfId="5" applyFont="1" applyFill="1" applyBorder="1" applyAlignment="1">
      <alignment horizontal="left" wrapText="1"/>
    </xf>
    <xf numFmtId="0" fontId="85" fillId="6" borderId="0" xfId="5" applyFont="1" applyFill="1" applyBorder="1" applyAlignment="1">
      <alignment horizontal="center" vertical="center"/>
    </xf>
    <xf numFmtId="0" fontId="85" fillId="6" borderId="1" xfId="5" applyFont="1" applyFill="1" applyBorder="1" applyAlignment="1">
      <alignment horizontal="center" vertical="center"/>
    </xf>
    <xf numFmtId="0" fontId="11" fillId="6" borderId="10" xfId="5" applyFont="1" applyFill="1" applyBorder="1" applyAlignment="1">
      <alignment horizontal="center" vertical="center"/>
    </xf>
    <xf numFmtId="0" fontId="11" fillId="6" borderId="16" xfId="5" applyFont="1" applyFill="1" applyBorder="1" applyAlignment="1">
      <alignment horizontal="center" vertical="center"/>
    </xf>
    <xf numFmtId="177" fontId="82" fillId="6" borderId="0" xfId="5" applyNumberFormat="1" applyFont="1" applyFill="1" applyBorder="1" applyAlignment="1">
      <alignment horizontal="left" vertical="center"/>
    </xf>
    <xf numFmtId="177" fontId="82" fillId="6" borderId="1" xfId="5" applyNumberFormat="1" applyFont="1" applyFill="1" applyBorder="1" applyAlignment="1">
      <alignment horizontal="left" vertical="center"/>
    </xf>
    <xf numFmtId="0" fontId="83" fillId="6" borderId="17" xfId="5" applyFont="1" applyFill="1" applyBorder="1" applyAlignment="1">
      <alignment horizontal="center" vertical="center"/>
    </xf>
    <xf numFmtId="0" fontId="83" fillId="6" borderId="0" xfId="5" applyFont="1" applyFill="1" applyBorder="1" applyAlignment="1">
      <alignment horizontal="center" vertical="center"/>
    </xf>
    <xf numFmtId="0" fontId="83" fillId="6" borderId="1" xfId="5" applyFont="1" applyFill="1" applyBorder="1" applyAlignment="1">
      <alignment horizontal="center" vertical="center"/>
    </xf>
    <xf numFmtId="202" fontId="82" fillId="6" borderId="0" xfId="5" applyNumberFormat="1" applyFont="1" applyFill="1" applyBorder="1" applyAlignment="1">
      <alignment horizontal="left" vertical="center" wrapText="1"/>
    </xf>
    <xf numFmtId="202" fontId="82" fillId="6" borderId="1" xfId="5" applyNumberFormat="1" applyFont="1" applyFill="1" applyBorder="1" applyAlignment="1">
      <alignment horizontal="left" vertical="center" wrapText="1"/>
    </xf>
    <xf numFmtId="167" fontId="80" fillId="6" borderId="12" xfId="5" applyNumberFormat="1" applyFont="1" applyFill="1" applyBorder="1" applyAlignment="1">
      <alignment horizontal="left" vertical="center"/>
    </xf>
    <xf numFmtId="167" fontId="80" fillId="6" borderId="13" xfId="5" applyNumberFormat="1" applyFont="1" applyFill="1" applyBorder="1" applyAlignment="1">
      <alignment horizontal="left" vertical="center"/>
    </xf>
    <xf numFmtId="201" fontId="80" fillId="6" borderId="17" xfId="5" applyNumberFormat="1" applyFont="1" applyFill="1" applyBorder="1" applyAlignment="1">
      <alignment horizontal="left" vertical="center"/>
    </xf>
    <xf numFmtId="201" fontId="80" fillId="6" borderId="0" xfId="5" applyNumberFormat="1" applyFont="1" applyFill="1" applyBorder="1" applyAlignment="1">
      <alignment horizontal="left" vertical="center"/>
    </xf>
    <xf numFmtId="14" fontId="80" fillId="6" borderId="0" xfId="5" applyNumberFormat="1" applyFont="1" applyFill="1" applyBorder="1" applyAlignment="1">
      <alignment horizontal="left" vertical="center"/>
    </xf>
    <xf numFmtId="14" fontId="80" fillId="6" borderId="1" xfId="5" applyNumberFormat="1" applyFont="1" applyFill="1" applyBorder="1" applyAlignment="1">
      <alignment horizontal="left" vertical="center"/>
    </xf>
    <xf numFmtId="202" fontId="80" fillId="6" borderId="17" xfId="5" applyNumberFormat="1" applyFont="1" applyFill="1" applyBorder="1" applyAlignment="1">
      <alignment horizontal="left" vertical="center"/>
    </xf>
    <xf numFmtId="202" fontId="80" fillId="6" borderId="0" xfId="5" applyNumberFormat="1" applyFont="1" applyFill="1" applyBorder="1" applyAlignment="1">
      <alignment horizontal="left" vertical="center"/>
    </xf>
    <xf numFmtId="203" fontId="80" fillId="6" borderId="17" xfId="5" applyNumberFormat="1" applyFont="1" applyFill="1" applyBorder="1" applyAlignment="1">
      <alignment horizontal="left" vertical="center"/>
    </xf>
    <xf numFmtId="203" fontId="80" fillId="6" borderId="0" xfId="5" applyNumberFormat="1" applyFont="1" applyFill="1" applyBorder="1" applyAlignment="1">
      <alignment horizontal="left" vertical="center"/>
    </xf>
  </cellXfs>
  <cellStyles count="6">
    <cellStyle name="Link" xfId="1" builtinId="8"/>
    <cellStyle name="Prozent" xfId="3" builtinId="5"/>
    <cellStyle name="Standard" xfId="0" builtinId="0"/>
    <cellStyle name="Standard 2" xfId="2" xr:uid="{00000000-0005-0000-0000-000003000000}"/>
    <cellStyle name="Standard 3" xfId="4" xr:uid="{00000000-0005-0000-0000-000004000000}"/>
    <cellStyle name="Standard 3 2" xfId="5" xr:uid="{D8D9E3E3-9DB0-468E-86C6-A5192CAA8A87}"/>
  </cellStyles>
  <dxfs count="369">
    <dxf>
      <fill>
        <patternFill>
          <bgColor rgb="FFCCFFCC"/>
        </patternFill>
      </fill>
    </dxf>
    <dxf>
      <fill>
        <patternFill>
          <bgColor rgb="FFFFC000"/>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b val="0"/>
        <i val="0"/>
        <color auto="1"/>
        <name val="Cambria"/>
        <scheme val="none"/>
      </font>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b val="0"/>
        <i val="0"/>
        <color rgb="FF003300"/>
      </font>
    </dxf>
    <dxf>
      <font>
        <color theme="0"/>
      </font>
      <fill>
        <patternFill>
          <bgColor theme="0"/>
        </patternFill>
      </fill>
      <border>
        <left/>
        <right/>
        <top/>
        <bottom/>
      </border>
    </dxf>
    <dxf>
      <font>
        <color theme="0"/>
      </font>
      <fill>
        <patternFill>
          <bgColor theme="0"/>
        </patternFill>
      </fill>
      <border>
        <left/>
        <right/>
        <top/>
        <bottom/>
        <vertical/>
        <horizontal/>
      </border>
    </dxf>
    <dxf>
      <font>
        <b val="0"/>
        <i val="0"/>
        <color rgb="FFFF0000"/>
        <name val="Cambria"/>
        <scheme val="none"/>
      </font>
    </dxf>
    <dxf>
      <font>
        <color rgb="FF003300"/>
      </font>
    </dxf>
    <dxf>
      <font>
        <color theme="0"/>
      </font>
      <fill>
        <patternFill>
          <bgColor theme="0"/>
        </patternFill>
      </fill>
      <border>
        <left/>
        <right/>
        <top/>
        <bottom/>
      </border>
    </dxf>
    <dxf>
      <font>
        <b val="0"/>
        <i val="0"/>
        <color rgb="FF003300"/>
      </font>
    </dxf>
    <dxf>
      <font>
        <color theme="0"/>
      </font>
      <fill>
        <patternFill>
          <bgColor theme="0"/>
        </patternFill>
      </fill>
      <border>
        <left/>
        <right/>
        <top/>
        <bottom/>
      </border>
    </dxf>
    <dxf>
      <font>
        <color theme="0"/>
      </font>
      <fill>
        <patternFill>
          <bgColor theme="0"/>
        </patternFill>
      </fill>
      <border>
        <left/>
        <right/>
        <top/>
        <bottom/>
        <vertical/>
        <horizontal/>
      </border>
    </dxf>
    <dxf>
      <font>
        <b val="0"/>
        <i val="0"/>
        <color rgb="FF003300"/>
      </font>
    </dxf>
    <dxf>
      <font>
        <color theme="0"/>
      </font>
      <fill>
        <patternFill>
          <bgColor theme="0"/>
        </patternFill>
      </fill>
      <border>
        <left/>
        <right/>
        <top/>
        <bottom/>
      </border>
    </dxf>
    <dxf>
      <font>
        <color theme="0"/>
      </font>
      <fill>
        <patternFill>
          <bgColor theme="0"/>
        </patternFill>
      </fill>
      <border>
        <left/>
        <right/>
        <top/>
        <bottom/>
        <vertical/>
        <horizontal/>
      </border>
    </dxf>
    <dxf>
      <font>
        <b val="0"/>
        <i val="0"/>
        <color rgb="FF003300"/>
      </font>
    </dxf>
    <dxf>
      <font>
        <color theme="0"/>
      </font>
      <fill>
        <patternFill>
          <bgColor theme="0"/>
        </patternFill>
      </fill>
      <border>
        <left/>
        <right/>
        <top/>
        <bottom/>
      </border>
    </dxf>
    <dxf>
      <font>
        <b val="0"/>
        <i val="0"/>
        <color rgb="FF003300"/>
      </font>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val="0"/>
        <i val="0"/>
        <color rgb="FF003300"/>
      </font>
    </dxf>
    <dxf>
      <font>
        <color theme="0"/>
      </font>
      <fill>
        <patternFill>
          <bgColor theme="0"/>
        </patternFill>
      </fill>
      <border>
        <left/>
        <right/>
        <top/>
        <bottom/>
      </border>
    </dxf>
    <dxf>
      <font>
        <color theme="0"/>
      </font>
      <fill>
        <patternFill>
          <bgColor theme="0"/>
        </patternFill>
      </fill>
      <border>
        <left/>
        <right/>
        <top/>
        <bottom/>
        <vertical/>
        <horizontal/>
      </border>
    </dxf>
    <dxf>
      <font>
        <color theme="0"/>
      </font>
    </dxf>
    <dxf>
      <font>
        <color theme="0"/>
      </font>
    </dxf>
    <dxf>
      <font>
        <color theme="0"/>
      </font>
      <fill>
        <patternFill>
          <bgColor theme="0"/>
        </patternFill>
      </fill>
      <border>
        <left/>
        <right/>
        <top/>
        <bottom/>
      </border>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ill>
        <patternFill>
          <bgColor rgb="FFCCFFCC"/>
        </patternFill>
      </fill>
    </dxf>
    <dxf>
      <fill>
        <patternFill>
          <bgColor rgb="FFFFC000"/>
        </patternFill>
      </fill>
    </dxf>
  </dxfs>
  <tableStyles count="0" defaultTableStyle="TableStyleMedium9" defaultPivotStyle="PivotStyleLight16"/>
  <colors>
    <mruColors>
      <color rgb="FFCCFFFF"/>
      <color rgb="FFFFFF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97377309903314E-2"/>
          <c:y val="1.3433164899192541E-2"/>
          <c:w val="0.94132955251452455"/>
          <c:h val="0.95190181777560545"/>
        </c:manualLayout>
      </c:layout>
      <c:lineChart>
        <c:grouping val="standard"/>
        <c:varyColors val="0"/>
        <c:ser>
          <c:idx val="0"/>
          <c:order val="0"/>
          <c:spPr>
            <a:ln w="25400">
              <a:solidFill>
                <a:srgbClr val="000080"/>
              </a:solidFill>
              <a:prstDash val="solid"/>
            </a:ln>
          </c:spPr>
          <c:marker>
            <c:symbol val="diamond"/>
            <c:size val="5"/>
            <c:spPr>
              <a:solidFill>
                <a:srgbClr val="00CCFF"/>
              </a:solidFill>
              <a:ln>
                <a:solidFill>
                  <a:srgbClr val="000080"/>
                </a:solidFill>
                <a:prstDash val="solid"/>
              </a:ln>
              <a:effectLst>
                <a:outerShdw dist="35921" dir="2700000" algn="br">
                  <a:srgbClr val="000000"/>
                </a:outerShdw>
              </a:effectLst>
            </c:spPr>
          </c:marker>
          <c:cat>
            <c:multiLvlStrRef>
              <c:f>gaerdiagramm!$D$14:$D$25</c:f>
            </c:multiLvlStrRef>
          </c:cat>
          <c:val>
            <c:numRef>
              <c:f>gaerdiagramm!$E$14:$E$25</c:f>
              <c:numCache>
                <c:formatCode>0.0</c:formatCode>
                <c:ptCount val="12"/>
              </c:numCache>
            </c:numRef>
          </c:val>
          <c:smooth val="1"/>
          <c:extLst>
            <c:ext xmlns:c16="http://schemas.microsoft.com/office/drawing/2014/chart" uri="{C3380CC4-5D6E-409C-BE32-E72D297353CC}">
              <c16:uniqueId val="{00000000-581D-4DB3-A95C-4C74EF8BF215}"/>
            </c:ext>
          </c:extLst>
        </c:ser>
        <c:ser>
          <c:idx val="1"/>
          <c:order val="1"/>
          <c:spPr>
            <a:ln w="25400">
              <a:solidFill>
                <a:srgbClr val="993300"/>
              </a:solidFill>
              <a:prstDash val="solid"/>
            </a:ln>
          </c:spPr>
          <c:marker>
            <c:symbol val="square"/>
            <c:size val="4"/>
            <c:spPr>
              <a:solidFill>
                <a:srgbClr val="FF9900"/>
              </a:solidFill>
              <a:ln>
                <a:solidFill>
                  <a:srgbClr val="993300"/>
                </a:solidFill>
                <a:prstDash val="solid"/>
              </a:ln>
              <a:effectLst>
                <a:outerShdw dist="35921" dir="2700000" algn="br">
                  <a:srgbClr val="000000"/>
                </a:outerShdw>
              </a:effectLst>
            </c:spPr>
          </c:marker>
          <c:cat>
            <c:multiLvlStrRef>
              <c:f>gaerdiagramm!$D$14:$D$25</c:f>
            </c:multiLvlStrRef>
          </c:cat>
          <c:val>
            <c:numRef>
              <c:f>gaerdiagramm!$F$14:$F$25</c:f>
              <c:numCache>
                <c:formatCode>0.0</c:formatCode>
                <c:ptCount val="12"/>
              </c:numCache>
            </c:numRef>
          </c:val>
          <c:smooth val="1"/>
          <c:extLst>
            <c:ext xmlns:c16="http://schemas.microsoft.com/office/drawing/2014/chart" uri="{C3380CC4-5D6E-409C-BE32-E72D297353CC}">
              <c16:uniqueId val="{00000001-581D-4DB3-A95C-4C74EF8BF215}"/>
            </c:ext>
          </c:extLst>
        </c:ser>
        <c:ser>
          <c:idx val="2"/>
          <c:order val="2"/>
          <c:spPr>
            <a:ln w="25400">
              <a:solidFill>
                <a:srgbClr val="008000"/>
              </a:solidFill>
              <a:prstDash val="solid"/>
            </a:ln>
          </c:spPr>
          <c:marker>
            <c:symbol val="triangle"/>
            <c:size val="5"/>
            <c:spPr>
              <a:solidFill>
                <a:srgbClr val="00FF00"/>
              </a:solidFill>
              <a:ln>
                <a:solidFill>
                  <a:srgbClr val="008000"/>
                </a:solidFill>
                <a:prstDash val="solid"/>
              </a:ln>
              <a:effectLst>
                <a:outerShdw dist="35921" dir="2700000" algn="br">
                  <a:srgbClr val="000000"/>
                </a:outerShdw>
              </a:effectLst>
            </c:spPr>
          </c:marker>
          <c:cat>
            <c:multiLvlStrRef>
              <c:f>gaerdiagramm!$D$14:$D$25</c:f>
            </c:multiLvlStrRef>
          </c:cat>
          <c:val>
            <c:numRef>
              <c:f>gaerdiagramm!$G$14:$G$25</c:f>
              <c:numCache>
                <c:formatCode>0.0</c:formatCode>
                <c:ptCount val="12"/>
              </c:numCache>
            </c:numRef>
          </c:val>
          <c:smooth val="1"/>
          <c:extLst>
            <c:ext xmlns:c16="http://schemas.microsoft.com/office/drawing/2014/chart" uri="{C3380CC4-5D6E-409C-BE32-E72D297353CC}">
              <c16:uniqueId val="{00000002-581D-4DB3-A95C-4C74EF8BF215}"/>
            </c:ext>
          </c:extLst>
        </c:ser>
        <c:dLbls>
          <c:showLegendKey val="0"/>
          <c:showVal val="0"/>
          <c:showCatName val="0"/>
          <c:showSerName val="0"/>
          <c:showPercent val="0"/>
          <c:showBubbleSize val="0"/>
        </c:dLbls>
        <c:marker val="1"/>
        <c:smooth val="0"/>
        <c:axId val="394512152"/>
        <c:axId val="394509408"/>
      </c:lineChart>
      <c:catAx>
        <c:axId val="394512152"/>
        <c:scaling>
          <c:orientation val="minMax"/>
        </c:scaling>
        <c:delete val="0"/>
        <c:axPos val="b"/>
        <c:majorGridlines>
          <c:spPr>
            <a:ln w="3175">
              <a:solidFill>
                <a:srgbClr val="FF9900"/>
              </a:solidFill>
              <a:prstDash val="sysDash"/>
            </a:ln>
          </c:spPr>
        </c:majorGridlines>
        <c:numFmt formatCode="dd/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94509408"/>
        <c:crosses val="autoZero"/>
        <c:auto val="1"/>
        <c:lblAlgn val="ctr"/>
        <c:lblOffset val="100"/>
        <c:tickLblSkip val="1"/>
        <c:tickMarkSkip val="1"/>
        <c:noMultiLvlLbl val="0"/>
      </c:catAx>
      <c:valAx>
        <c:axId val="394509408"/>
        <c:scaling>
          <c:orientation val="minMax"/>
        </c:scaling>
        <c:delete val="0"/>
        <c:axPos val="l"/>
        <c:majorGridlines>
          <c:spPr>
            <a:ln w="3175">
              <a:solidFill>
                <a:srgbClr val="FF99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94512152"/>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09109155473209E-2"/>
          <c:y val="2.6411524925943796E-2"/>
          <c:w val="0.90529258667841361"/>
          <c:h val="0.90670830950600445"/>
        </c:manualLayout>
      </c:layout>
      <c:lineChart>
        <c:grouping val="standard"/>
        <c:varyColors val="0"/>
        <c:ser>
          <c:idx val="21"/>
          <c:order val="0"/>
          <c:cat>
            <c:multiLvlStrRef>
              <c:f>lagerbericht!$D$18:$D$42</c:f>
            </c:multiLvlStrRef>
          </c:cat>
          <c:val>
            <c:numRef>
              <c:f>lagerbericht!$E$18:$E$42</c:f>
              <c:numCache>
                <c:formatCode>0.0\ "bar"</c:formatCode>
                <c:ptCount val="25"/>
              </c:numCache>
            </c:numRef>
          </c:val>
          <c:smooth val="0"/>
          <c:extLst>
            <c:ext xmlns:c16="http://schemas.microsoft.com/office/drawing/2014/chart" uri="{C3380CC4-5D6E-409C-BE32-E72D297353CC}">
              <c16:uniqueId val="{00000000-F0AF-4EE6-AA87-655F5F62DBA3}"/>
            </c:ext>
          </c:extLst>
        </c:ser>
        <c:ser>
          <c:idx val="22"/>
          <c:order val="1"/>
          <c:cat>
            <c:multiLvlStrRef>
              <c:f>lagerbericht!$D$18:$D$42</c:f>
            </c:multiLvlStrRef>
          </c:cat>
          <c:val>
            <c:numRef>
              <c:f>lagerbericht!$F$18:$F$42</c:f>
              <c:numCache>
                <c:formatCode>0.0\ "bar"</c:formatCode>
                <c:ptCount val="25"/>
              </c:numCache>
            </c:numRef>
          </c:val>
          <c:smooth val="0"/>
          <c:extLst>
            <c:ext xmlns:c16="http://schemas.microsoft.com/office/drawing/2014/chart" uri="{C3380CC4-5D6E-409C-BE32-E72D297353CC}">
              <c16:uniqueId val="{00000001-F0AF-4EE6-AA87-655F5F62DBA3}"/>
            </c:ext>
          </c:extLst>
        </c:ser>
        <c:ser>
          <c:idx val="23"/>
          <c:order val="2"/>
          <c:cat>
            <c:multiLvlStrRef>
              <c:f>lagerbericht!$D$18:$D$42</c:f>
            </c:multiLvlStrRef>
          </c:cat>
          <c:val>
            <c:numRef>
              <c:f>lagerbericht!$G$18:$G$42</c:f>
              <c:numCache>
                <c:formatCode>0.0\ "bar"</c:formatCode>
                <c:ptCount val="25"/>
              </c:numCache>
            </c:numRef>
          </c:val>
          <c:smooth val="0"/>
          <c:extLst>
            <c:ext xmlns:c16="http://schemas.microsoft.com/office/drawing/2014/chart" uri="{C3380CC4-5D6E-409C-BE32-E72D297353CC}">
              <c16:uniqueId val="{00000002-F0AF-4EE6-AA87-655F5F62DBA3}"/>
            </c:ext>
          </c:extLst>
        </c:ser>
        <c:dLbls>
          <c:showLegendKey val="0"/>
          <c:showVal val="0"/>
          <c:showCatName val="0"/>
          <c:showSerName val="0"/>
          <c:showPercent val="0"/>
          <c:showBubbleSize val="0"/>
        </c:dLbls>
        <c:marker val="1"/>
        <c:smooth val="0"/>
        <c:axId val="474849496"/>
        <c:axId val="474845184"/>
      </c:lineChart>
      <c:catAx>
        <c:axId val="474849496"/>
        <c:scaling>
          <c:orientation val="minMax"/>
        </c:scaling>
        <c:delete val="0"/>
        <c:axPos val="b"/>
        <c:majorGridlines>
          <c:spPr>
            <a:ln w="3175">
              <a:solidFill>
                <a:srgbClr val="FF9900"/>
              </a:solidFill>
              <a:prstDash val="sysDash"/>
            </a:ln>
          </c:spPr>
        </c:majorGridlines>
        <c:numFmt formatCode="d/m;@"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Sylfaen"/>
                <a:ea typeface="Sylfaen"/>
                <a:cs typeface="Sylfaen"/>
              </a:defRPr>
            </a:pPr>
            <a:endParaRPr lang="de-DE"/>
          </a:p>
        </c:txPr>
        <c:crossAx val="474845184"/>
        <c:crosses val="autoZero"/>
        <c:auto val="1"/>
        <c:lblAlgn val="ctr"/>
        <c:lblOffset val="100"/>
        <c:tickLblSkip val="1"/>
        <c:tickMarkSkip val="1"/>
        <c:noMultiLvlLbl val="0"/>
      </c:catAx>
      <c:valAx>
        <c:axId val="474845184"/>
        <c:scaling>
          <c:orientation val="minMax"/>
        </c:scaling>
        <c:delete val="0"/>
        <c:axPos val="l"/>
        <c:majorGridlines>
          <c:spPr>
            <a:ln w="3175">
              <a:solidFill>
                <a:srgbClr val="FF9900"/>
              </a:solidFill>
              <a:prstDash val="sysDash"/>
            </a:ln>
          </c:spPr>
        </c:majorGridlines>
        <c:numFmt formatCode="0.0\ &quot;bar&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474849496"/>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95" footer="0.4921259845000009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4702245621055"/>
          <c:y val="0.11461161531267071"/>
          <c:w val="0.64672020653975315"/>
          <c:h val="0.77980795242053813"/>
        </c:manualLayout>
      </c:layout>
      <c:radarChart>
        <c:radarStyle val="marker"/>
        <c:varyColors val="0"/>
        <c:ser>
          <c:idx val="0"/>
          <c:order val="0"/>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verkostungsbogen!$AQ$29:$AQ$38</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verkostungsbogen!$AQ$37</c:f>
              <c:numCache>
                <c:formatCode>General</c:formatCode>
                <c:ptCount val="1"/>
                <c:pt idx="0">
                  <c:v>0</c:v>
                </c:pt>
              </c:numCache>
            </c:numRef>
          </c:val>
          <c:extLst>
            <c:ext xmlns:c16="http://schemas.microsoft.com/office/drawing/2014/chart" uri="{C3380CC4-5D6E-409C-BE32-E72D297353CC}">
              <c16:uniqueId val="{00000000-BF6D-4D57-92F3-78C7C18923F9}"/>
            </c:ext>
          </c:extLst>
        </c:ser>
        <c:ser>
          <c:idx val="1"/>
          <c:order val="1"/>
          <c:spPr>
            <a:ln w="15875" cap="rnd">
              <a:solidFill>
                <a:schemeClr val="accent2"/>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Ref>
              <c:f>verkostungsbogen!$AQ$29:$AQ$38</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verkostungsbogen!$I$36:$R$36</c:f>
              <c:numCache>
                <c:formatCode>General</c:formatCode>
                <c:ptCount val="10"/>
              </c:numCache>
            </c:numRef>
          </c:val>
          <c:extLst>
            <c:ext xmlns:c16="http://schemas.microsoft.com/office/drawing/2014/chart" uri="{C3380CC4-5D6E-409C-BE32-E72D297353CC}">
              <c16:uniqueId val="{00000001-BF6D-4D57-92F3-78C7C18923F9}"/>
            </c:ext>
          </c:extLst>
        </c:ser>
        <c:ser>
          <c:idx val="2"/>
          <c:order val="2"/>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Ref>
              <c:f>verkostungsbogen!$AQ$29:$AQ$38</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verkostungsbogen!$I$37:$R$37</c:f>
              <c:numCache>
                <c:formatCode>General</c:formatCode>
                <c:ptCount val="10"/>
              </c:numCache>
            </c:numRef>
          </c:val>
          <c:extLst>
            <c:ext xmlns:c16="http://schemas.microsoft.com/office/drawing/2014/chart" uri="{C3380CC4-5D6E-409C-BE32-E72D297353CC}">
              <c16:uniqueId val="{00000007-BF6D-4D57-92F3-78C7C18923F9}"/>
            </c:ext>
          </c:extLst>
        </c:ser>
        <c:dLbls>
          <c:showLegendKey val="0"/>
          <c:showVal val="0"/>
          <c:showCatName val="0"/>
          <c:showSerName val="0"/>
          <c:showPercent val="0"/>
          <c:showBubbleSize val="0"/>
        </c:dLbls>
        <c:axId val="576492824"/>
        <c:axId val="576490856"/>
      </c:radarChart>
      <c:catAx>
        <c:axId val="57649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576490856"/>
        <c:crosses val="autoZero"/>
        <c:auto val="1"/>
        <c:lblAlgn val="ctr"/>
        <c:lblOffset val="100"/>
        <c:noMultiLvlLbl val="0"/>
      </c:catAx>
      <c:valAx>
        <c:axId val="57649085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576492824"/>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99"/>
    </a:solidFill>
    <a:ln w="6350" cap="flat" cmpd="sng" algn="ctr">
      <a:solidFill>
        <a:schemeClr val="tx1"/>
      </a:solidFill>
      <a:round/>
    </a:ln>
    <a:effectLst/>
  </c:spPr>
  <c:txPr>
    <a:bodyPr rot="0" vert="wordArtVert" anchor="ctr" anchorCtr="1"/>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5274087209723"/>
          <c:y val="0.11461161531267071"/>
          <c:w val="0.67732427825381814"/>
          <c:h val="0.78203156003044483"/>
        </c:manualLayout>
      </c:layout>
      <c:radarChart>
        <c:radarStyle val="marker"/>
        <c:varyColors val="0"/>
        <c:ser>
          <c:idx val="3"/>
          <c:order val="0"/>
          <c:spPr>
            <a:ln w="15875" cap="rnd">
              <a:solidFill>
                <a:schemeClr val="accent4"/>
              </a:solidFill>
              <a:round/>
            </a:ln>
            <a:effectLst>
              <a:outerShdw blurRad="40000" dist="20000" dir="5400000" rotWithShape="0">
                <a:srgbClr val="000000">
                  <a:alpha val="38000"/>
                </a:srgbClr>
              </a:outerShdw>
            </a:effectLst>
          </c:spPr>
          <c:marker>
            <c:symbol val="circle"/>
            <c:size val="4"/>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strRef>
              <c:f>verkostungsbogen!$AS$29:$AS$38</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verkostungsbogen!$AQ$37</c:f>
              <c:numCache>
                <c:formatCode>General</c:formatCode>
                <c:ptCount val="1"/>
                <c:pt idx="0">
                  <c:v>0</c:v>
                </c:pt>
              </c:numCache>
            </c:numRef>
          </c:val>
          <c:extLst>
            <c:ext xmlns:c16="http://schemas.microsoft.com/office/drawing/2014/chart" uri="{C3380CC4-5D6E-409C-BE32-E72D297353CC}">
              <c16:uniqueId val="{00000000-29F2-4CB0-B41D-C618FF03F1E4}"/>
            </c:ext>
          </c:extLst>
        </c:ser>
        <c:ser>
          <c:idx val="4"/>
          <c:order val="1"/>
          <c:spPr>
            <a:ln w="15875" cap="rnd">
              <a:solidFill>
                <a:schemeClr val="accent2"/>
              </a:solidFill>
              <a:round/>
            </a:ln>
            <a:effectLst>
              <a:outerShdw blurRad="40000" dist="20000" dir="5400000" rotWithShape="0">
                <a:srgbClr val="000000">
                  <a:alpha val="38000"/>
                </a:srgbClr>
              </a:outerShdw>
            </a:effectLst>
          </c:spPr>
          <c:marker>
            <c:symbol val="circle"/>
            <c:size val="4"/>
            <c:spPr>
              <a:solidFill>
                <a:schemeClr val="accent2">
                  <a:lumMod val="40000"/>
                  <a:lumOff val="60000"/>
                </a:schemeClr>
              </a:solidFill>
              <a:ln w="9525" cap="flat" cmpd="sng" algn="ctr">
                <a:solidFill>
                  <a:schemeClr val="accent2"/>
                </a:solidFill>
                <a:round/>
              </a:ln>
              <a:effectLst>
                <a:outerShdw blurRad="40000" dist="20000" dir="5400000" rotWithShape="0">
                  <a:srgbClr val="000000">
                    <a:alpha val="38000"/>
                  </a:srgbClr>
                </a:outerShdw>
              </a:effectLst>
            </c:spPr>
          </c:marker>
          <c:cat>
            <c:strRef>
              <c:f>verkostungsbogen!$AS$29:$AS$38</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verkostungsbogen!$AB$36:$AK$36</c:f>
              <c:numCache>
                <c:formatCode>General</c:formatCode>
                <c:ptCount val="10"/>
              </c:numCache>
            </c:numRef>
          </c:val>
          <c:extLst>
            <c:ext xmlns:c16="http://schemas.microsoft.com/office/drawing/2014/chart" uri="{C3380CC4-5D6E-409C-BE32-E72D297353CC}">
              <c16:uniqueId val="{00000001-29F2-4CB0-B41D-C618FF03F1E4}"/>
            </c:ext>
          </c:extLst>
        </c:ser>
        <c:ser>
          <c:idx val="5"/>
          <c:order val="2"/>
          <c:spPr>
            <a:ln w="15875" cap="rnd">
              <a:solidFill>
                <a:schemeClr val="accent3"/>
              </a:solidFill>
              <a:round/>
            </a:ln>
            <a:effectLst>
              <a:outerShdw blurRad="40000" dist="20000" dir="5400000" rotWithShape="0">
                <a:srgbClr val="000000">
                  <a:alpha val="38000"/>
                </a:srgbClr>
              </a:outerShdw>
            </a:effectLst>
          </c:spPr>
          <c:marker>
            <c:symbol val="circle"/>
            <c:size val="4"/>
            <c:spPr>
              <a:solidFill>
                <a:schemeClr val="accent3">
                  <a:lumMod val="40000"/>
                  <a:lumOff val="60000"/>
                </a:schemeClr>
              </a:solidFill>
              <a:ln w="9525" cap="flat" cmpd="sng" algn="ctr">
                <a:solidFill>
                  <a:schemeClr val="accent3"/>
                </a:solidFill>
                <a:round/>
              </a:ln>
              <a:effectLst>
                <a:outerShdw blurRad="40000" dist="20000" dir="5400000" rotWithShape="0">
                  <a:srgbClr val="000000">
                    <a:alpha val="38000"/>
                  </a:srgbClr>
                </a:outerShdw>
              </a:effectLst>
            </c:spPr>
          </c:marker>
          <c:cat>
            <c:strRef>
              <c:f>verkostungsbogen!$AS$29:$AS$38</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verkostungsbogen!$AB$37:$AK$37</c:f>
              <c:numCache>
                <c:formatCode>General</c:formatCode>
                <c:ptCount val="10"/>
              </c:numCache>
            </c:numRef>
          </c:val>
          <c:extLst>
            <c:ext xmlns:c16="http://schemas.microsoft.com/office/drawing/2014/chart" uri="{C3380CC4-5D6E-409C-BE32-E72D297353CC}">
              <c16:uniqueId val="{00000002-29F2-4CB0-B41D-C618FF03F1E4}"/>
            </c:ext>
          </c:extLst>
        </c:ser>
        <c:ser>
          <c:idx val="0"/>
          <c:order val="3"/>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verkostungsbogen!$AS$29:$AS$38</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verkostungsbogen!$AQ$37</c:f>
              <c:numCache>
                <c:formatCode>General</c:formatCode>
                <c:ptCount val="1"/>
                <c:pt idx="0">
                  <c:v>0</c:v>
                </c:pt>
              </c:numCache>
            </c:numRef>
          </c:val>
          <c:extLst>
            <c:ext xmlns:c16="http://schemas.microsoft.com/office/drawing/2014/chart" uri="{C3380CC4-5D6E-409C-BE32-E72D297353CC}">
              <c16:uniqueId val="{00000003-29F2-4CB0-B41D-C618FF03F1E4}"/>
            </c:ext>
          </c:extLst>
        </c:ser>
        <c:dLbls>
          <c:showLegendKey val="0"/>
          <c:showVal val="0"/>
          <c:showCatName val="0"/>
          <c:showSerName val="0"/>
          <c:showPercent val="0"/>
          <c:showBubbleSize val="0"/>
        </c:dLbls>
        <c:axId val="576492824"/>
        <c:axId val="576490856"/>
      </c:radarChart>
      <c:catAx>
        <c:axId val="57649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576490856"/>
        <c:crosses val="autoZero"/>
        <c:auto val="1"/>
        <c:lblAlgn val="ctr"/>
        <c:lblOffset val="100"/>
        <c:noMultiLvlLbl val="0"/>
      </c:catAx>
      <c:valAx>
        <c:axId val="57649085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576492824"/>
        <c:crosses val="autoZero"/>
        <c:crossBetween val="between"/>
        <c:majorUnit val="1"/>
      </c:valAx>
      <c:spPr>
        <a:noFill/>
        <a:ln>
          <a:noFill/>
        </a:ln>
        <a:effectLst/>
      </c:spPr>
    </c:plotArea>
    <c:plotVisOnly val="1"/>
    <c:dispBlanksAs val="gap"/>
    <c:showDLblsOverMax val="0"/>
    <c:extLst/>
  </c:chart>
  <c:spPr>
    <a:solidFill>
      <a:srgbClr val="FFFF99"/>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8" Type="http://schemas.openxmlformats.org/officeDocument/2006/relationships/image" Target="../media/image17.png"/><Relationship Id="rId13" Type="http://schemas.openxmlformats.org/officeDocument/2006/relationships/image" Target="../media/image22.png"/><Relationship Id="rId3" Type="http://schemas.openxmlformats.org/officeDocument/2006/relationships/image" Target="../media/image12.png"/><Relationship Id="rId7" Type="http://schemas.openxmlformats.org/officeDocument/2006/relationships/image" Target="../media/image16.png"/><Relationship Id="rId12" Type="http://schemas.openxmlformats.org/officeDocument/2006/relationships/image" Target="../media/image21.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11" Type="http://schemas.openxmlformats.org/officeDocument/2006/relationships/image" Target="../media/image20.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 Id="rId14"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7938</xdr:colOff>
      <xdr:row>27</xdr:row>
      <xdr:rowOff>190499</xdr:rowOff>
    </xdr:from>
    <xdr:to>
      <xdr:col>1</xdr:col>
      <xdr:colOff>43938</xdr:colOff>
      <xdr:row>27</xdr:row>
      <xdr:rowOff>190499</xdr:rowOff>
    </xdr:to>
    <xdr:cxnSp macro="">
      <xdr:nvCxnSpPr>
        <xdr:cNvPr id="3" name="Gerade Verbindung 2">
          <a:extLst>
            <a:ext uri="{FF2B5EF4-FFF2-40B4-BE49-F238E27FC236}">
              <a16:creationId xmlns:a16="http://schemas.microsoft.com/office/drawing/2014/main" id="{00000000-0008-0000-0200-000003000000}"/>
            </a:ext>
          </a:extLst>
        </xdr:cNvPr>
        <xdr:cNvCxnSpPr/>
      </xdr:nvCxnSpPr>
      <xdr:spPr>
        <a:xfrm>
          <a:off x="87313" y="4937124"/>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1578</xdr:colOff>
      <xdr:row>20</xdr:row>
      <xdr:rowOff>64985</xdr:rowOff>
    </xdr:from>
    <xdr:to>
      <xdr:col>1</xdr:col>
      <xdr:colOff>37578</xdr:colOff>
      <xdr:row>20</xdr:row>
      <xdr:rowOff>64985</xdr:rowOff>
    </xdr:to>
    <xdr:cxnSp macro="">
      <xdr:nvCxnSpPr>
        <xdr:cNvPr id="4" name="Gerade Verbindung 3">
          <a:extLst>
            <a:ext uri="{FF2B5EF4-FFF2-40B4-BE49-F238E27FC236}">
              <a16:creationId xmlns:a16="http://schemas.microsoft.com/office/drawing/2014/main" id="{00000000-0008-0000-0200-000004000000}"/>
            </a:ext>
          </a:extLst>
        </xdr:cNvPr>
        <xdr:cNvCxnSpPr/>
      </xdr:nvCxnSpPr>
      <xdr:spPr>
        <a:xfrm>
          <a:off x="80953" y="3478110"/>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144403</xdr:colOff>
      <xdr:row>13</xdr:row>
      <xdr:rowOff>8877</xdr:rowOff>
    </xdr:from>
    <xdr:to>
      <xdr:col>18</xdr:col>
      <xdr:colOff>72370</xdr:colOff>
      <xdr:row>15</xdr:row>
      <xdr:rowOff>179989</xdr:rowOff>
    </xdr:to>
    <xdr:pic>
      <xdr:nvPicPr>
        <xdr:cNvPr id="4" name="Grafik 3">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71" t="7790" r="8290" b="9309"/>
        <a:stretch/>
      </xdr:blipFill>
      <xdr:spPr>
        <a:xfrm>
          <a:off x="2811403" y="2134857"/>
          <a:ext cx="522327" cy="536872"/>
        </a:xfrm>
        <a:prstGeom prst="rect">
          <a:avLst/>
        </a:prstGeom>
      </xdr:spPr>
    </xdr:pic>
    <xdr:clientData/>
  </xdr:twoCellAnchor>
  <xdr:oneCellAnchor>
    <xdr:from>
      <xdr:col>36</xdr:col>
      <xdr:colOff>144403</xdr:colOff>
      <xdr:row>13</xdr:row>
      <xdr:rowOff>8877</xdr:rowOff>
    </xdr:from>
    <xdr:ext cx="522327" cy="536872"/>
    <xdr:pic>
      <xdr:nvPicPr>
        <xdr:cNvPr id="6" name="Grafik 5">
          <a:extLst>
            <a:ext uri="{FF2B5EF4-FFF2-40B4-BE49-F238E27FC236}">
              <a16:creationId xmlns:a16="http://schemas.microsoft.com/office/drawing/2014/main" id="{00000000-0008-0000-0B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71" t="7790" r="8290" b="9309"/>
        <a:stretch/>
      </xdr:blipFill>
      <xdr:spPr>
        <a:xfrm>
          <a:off x="2811403" y="2134857"/>
          <a:ext cx="522327" cy="53687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485775</xdr:colOff>
      <xdr:row>0</xdr:row>
      <xdr:rowOff>666750</xdr:rowOff>
    </xdr:to>
    <xdr:pic>
      <xdr:nvPicPr>
        <xdr:cNvPr id="773921" name="Grafik 207" descr="004_EBC_Willi_Schatten.gif">
          <a:extLst>
            <a:ext uri="{FF2B5EF4-FFF2-40B4-BE49-F238E27FC236}">
              <a16:creationId xmlns:a16="http://schemas.microsoft.com/office/drawing/2014/main" id="{00000000-0008-0000-0E00-000021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9050"/>
          <a:ext cx="466725" cy="647700"/>
        </a:xfrm>
        <a:prstGeom prst="rect">
          <a:avLst/>
        </a:prstGeom>
        <a:noFill/>
        <a:ln w="9525">
          <a:noFill/>
          <a:miter lim="800000"/>
          <a:headEnd/>
          <a:tailEnd/>
        </a:ln>
      </xdr:spPr>
    </xdr:pic>
    <xdr:clientData/>
  </xdr:twoCellAnchor>
  <xdr:twoCellAnchor editAs="oneCell">
    <xdr:from>
      <xdr:col>1</xdr:col>
      <xdr:colOff>19050</xdr:colOff>
      <xdr:row>1</xdr:row>
      <xdr:rowOff>19050</xdr:rowOff>
    </xdr:from>
    <xdr:to>
      <xdr:col>1</xdr:col>
      <xdr:colOff>485775</xdr:colOff>
      <xdr:row>1</xdr:row>
      <xdr:rowOff>666750</xdr:rowOff>
    </xdr:to>
    <xdr:pic>
      <xdr:nvPicPr>
        <xdr:cNvPr id="773922" name="Grafik 208" descr="004_EBC_Willi_Schatten.gif">
          <a:extLst>
            <a:ext uri="{FF2B5EF4-FFF2-40B4-BE49-F238E27FC236}">
              <a16:creationId xmlns:a16="http://schemas.microsoft.com/office/drawing/2014/main" id="{00000000-0008-0000-0E00-000022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695325"/>
          <a:ext cx="466725" cy="647700"/>
        </a:xfrm>
        <a:prstGeom prst="rect">
          <a:avLst/>
        </a:prstGeom>
        <a:noFill/>
        <a:ln w="9525">
          <a:noFill/>
          <a:miter lim="800000"/>
          <a:headEnd/>
          <a:tailEnd/>
        </a:ln>
      </xdr:spPr>
    </xdr:pic>
    <xdr:clientData/>
  </xdr:twoCellAnchor>
  <xdr:twoCellAnchor editAs="oneCell">
    <xdr:from>
      <xdr:col>1</xdr:col>
      <xdr:colOff>19050</xdr:colOff>
      <xdr:row>2</xdr:row>
      <xdr:rowOff>19050</xdr:rowOff>
    </xdr:from>
    <xdr:to>
      <xdr:col>1</xdr:col>
      <xdr:colOff>485775</xdr:colOff>
      <xdr:row>2</xdr:row>
      <xdr:rowOff>666750</xdr:rowOff>
    </xdr:to>
    <xdr:pic>
      <xdr:nvPicPr>
        <xdr:cNvPr id="773923" name="Grafik 209" descr="004_EBC_Willi_Schatten.gif">
          <a:extLst>
            <a:ext uri="{FF2B5EF4-FFF2-40B4-BE49-F238E27FC236}">
              <a16:creationId xmlns:a16="http://schemas.microsoft.com/office/drawing/2014/main" id="{00000000-0008-0000-0E00-000023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371600"/>
          <a:ext cx="466725" cy="647700"/>
        </a:xfrm>
        <a:prstGeom prst="rect">
          <a:avLst/>
        </a:prstGeom>
        <a:noFill/>
        <a:ln w="9525">
          <a:noFill/>
          <a:miter lim="800000"/>
          <a:headEnd/>
          <a:tailEnd/>
        </a:ln>
      </xdr:spPr>
    </xdr:pic>
    <xdr:clientData/>
  </xdr:twoCellAnchor>
  <xdr:twoCellAnchor editAs="oneCell">
    <xdr:from>
      <xdr:col>1</xdr:col>
      <xdr:colOff>19050</xdr:colOff>
      <xdr:row>3</xdr:row>
      <xdr:rowOff>19050</xdr:rowOff>
    </xdr:from>
    <xdr:to>
      <xdr:col>1</xdr:col>
      <xdr:colOff>485775</xdr:colOff>
      <xdr:row>3</xdr:row>
      <xdr:rowOff>666750</xdr:rowOff>
    </xdr:to>
    <xdr:pic>
      <xdr:nvPicPr>
        <xdr:cNvPr id="773924" name="Grafik 210" descr="004_EBC_Willi_Schatten.gif">
          <a:extLst>
            <a:ext uri="{FF2B5EF4-FFF2-40B4-BE49-F238E27FC236}">
              <a16:creationId xmlns:a16="http://schemas.microsoft.com/office/drawing/2014/main" id="{00000000-0008-0000-0E00-000024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2047875"/>
          <a:ext cx="466725" cy="647700"/>
        </a:xfrm>
        <a:prstGeom prst="rect">
          <a:avLst/>
        </a:prstGeom>
        <a:noFill/>
        <a:ln w="9525">
          <a:noFill/>
          <a:miter lim="800000"/>
          <a:headEnd/>
          <a:tailEnd/>
        </a:ln>
      </xdr:spPr>
    </xdr:pic>
    <xdr:clientData/>
  </xdr:twoCellAnchor>
  <xdr:twoCellAnchor editAs="oneCell">
    <xdr:from>
      <xdr:col>1</xdr:col>
      <xdr:colOff>19050</xdr:colOff>
      <xdr:row>4</xdr:row>
      <xdr:rowOff>19050</xdr:rowOff>
    </xdr:from>
    <xdr:to>
      <xdr:col>1</xdr:col>
      <xdr:colOff>485775</xdr:colOff>
      <xdr:row>4</xdr:row>
      <xdr:rowOff>666750</xdr:rowOff>
    </xdr:to>
    <xdr:pic>
      <xdr:nvPicPr>
        <xdr:cNvPr id="773925" name="Grafik 211" descr="005_EBC_Willi_Schatten.gif">
          <a:extLst>
            <a:ext uri="{FF2B5EF4-FFF2-40B4-BE49-F238E27FC236}">
              <a16:creationId xmlns:a16="http://schemas.microsoft.com/office/drawing/2014/main" id="{00000000-0008-0000-0E00-000025CF0B00}"/>
            </a:ext>
          </a:extLst>
        </xdr:cNvPr>
        <xdr:cNvPicPr>
          <a:picLocks noChangeAspect="1"/>
        </xdr:cNvPicPr>
      </xdr:nvPicPr>
      <xdr:blipFill>
        <a:blip xmlns:r="http://schemas.openxmlformats.org/officeDocument/2006/relationships" r:embed="rId2" cstate="print"/>
        <a:srcRect/>
        <a:stretch>
          <a:fillRect/>
        </a:stretch>
      </xdr:blipFill>
      <xdr:spPr bwMode="auto">
        <a:xfrm>
          <a:off x="781050" y="2724150"/>
          <a:ext cx="466725" cy="647700"/>
        </a:xfrm>
        <a:prstGeom prst="rect">
          <a:avLst/>
        </a:prstGeom>
        <a:noFill/>
        <a:ln w="9525">
          <a:noFill/>
          <a:miter lim="800000"/>
          <a:headEnd/>
          <a:tailEnd/>
        </a:ln>
      </xdr:spPr>
    </xdr:pic>
    <xdr:clientData/>
  </xdr:twoCellAnchor>
  <xdr:twoCellAnchor editAs="oneCell">
    <xdr:from>
      <xdr:col>1</xdr:col>
      <xdr:colOff>19050</xdr:colOff>
      <xdr:row>5</xdr:row>
      <xdr:rowOff>19050</xdr:rowOff>
    </xdr:from>
    <xdr:to>
      <xdr:col>1</xdr:col>
      <xdr:colOff>485775</xdr:colOff>
      <xdr:row>5</xdr:row>
      <xdr:rowOff>666750</xdr:rowOff>
    </xdr:to>
    <xdr:pic>
      <xdr:nvPicPr>
        <xdr:cNvPr id="773926" name="Grafik 212" descr="006_EBC_Willi_Schatten.gif">
          <a:extLst>
            <a:ext uri="{FF2B5EF4-FFF2-40B4-BE49-F238E27FC236}">
              <a16:creationId xmlns:a16="http://schemas.microsoft.com/office/drawing/2014/main" id="{00000000-0008-0000-0E00-000026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3400425"/>
          <a:ext cx="466725" cy="647700"/>
        </a:xfrm>
        <a:prstGeom prst="rect">
          <a:avLst/>
        </a:prstGeom>
        <a:noFill/>
        <a:ln w="9525">
          <a:noFill/>
          <a:miter lim="800000"/>
          <a:headEnd/>
          <a:tailEnd/>
        </a:ln>
      </xdr:spPr>
    </xdr:pic>
    <xdr:clientData/>
  </xdr:twoCellAnchor>
  <xdr:twoCellAnchor editAs="oneCell">
    <xdr:from>
      <xdr:col>1</xdr:col>
      <xdr:colOff>19050</xdr:colOff>
      <xdr:row>7</xdr:row>
      <xdr:rowOff>19050</xdr:rowOff>
    </xdr:from>
    <xdr:to>
      <xdr:col>1</xdr:col>
      <xdr:colOff>485775</xdr:colOff>
      <xdr:row>7</xdr:row>
      <xdr:rowOff>666750</xdr:rowOff>
    </xdr:to>
    <xdr:pic>
      <xdr:nvPicPr>
        <xdr:cNvPr id="773927" name="Grafik 213" descr="008_EBC_Willi_Schatten.gif">
          <a:extLst>
            <a:ext uri="{FF2B5EF4-FFF2-40B4-BE49-F238E27FC236}">
              <a16:creationId xmlns:a16="http://schemas.microsoft.com/office/drawing/2014/main" id="{00000000-0008-0000-0E00-000027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4752975"/>
          <a:ext cx="466725" cy="647700"/>
        </a:xfrm>
        <a:prstGeom prst="rect">
          <a:avLst/>
        </a:prstGeom>
        <a:noFill/>
        <a:ln w="9525">
          <a:noFill/>
          <a:miter lim="800000"/>
          <a:headEnd/>
          <a:tailEnd/>
        </a:ln>
      </xdr:spPr>
    </xdr:pic>
    <xdr:clientData/>
  </xdr:twoCellAnchor>
  <xdr:twoCellAnchor editAs="oneCell">
    <xdr:from>
      <xdr:col>1</xdr:col>
      <xdr:colOff>19050</xdr:colOff>
      <xdr:row>6</xdr:row>
      <xdr:rowOff>19050</xdr:rowOff>
    </xdr:from>
    <xdr:to>
      <xdr:col>1</xdr:col>
      <xdr:colOff>485775</xdr:colOff>
      <xdr:row>6</xdr:row>
      <xdr:rowOff>666750</xdr:rowOff>
    </xdr:to>
    <xdr:pic>
      <xdr:nvPicPr>
        <xdr:cNvPr id="773928" name="Grafik 214" descr="006_EBC_Willi_Schatten.gif">
          <a:extLst>
            <a:ext uri="{FF2B5EF4-FFF2-40B4-BE49-F238E27FC236}">
              <a16:creationId xmlns:a16="http://schemas.microsoft.com/office/drawing/2014/main" id="{00000000-0008-0000-0E00-000028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4076700"/>
          <a:ext cx="466725" cy="647700"/>
        </a:xfrm>
        <a:prstGeom prst="rect">
          <a:avLst/>
        </a:prstGeom>
        <a:noFill/>
        <a:ln w="9525">
          <a:noFill/>
          <a:miter lim="800000"/>
          <a:headEnd/>
          <a:tailEnd/>
        </a:ln>
      </xdr:spPr>
    </xdr:pic>
    <xdr:clientData/>
  </xdr:twoCellAnchor>
  <xdr:twoCellAnchor editAs="oneCell">
    <xdr:from>
      <xdr:col>1</xdr:col>
      <xdr:colOff>19050</xdr:colOff>
      <xdr:row>9</xdr:row>
      <xdr:rowOff>19050</xdr:rowOff>
    </xdr:from>
    <xdr:to>
      <xdr:col>1</xdr:col>
      <xdr:colOff>485775</xdr:colOff>
      <xdr:row>9</xdr:row>
      <xdr:rowOff>666750</xdr:rowOff>
    </xdr:to>
    <xdr:pic>
      <xdr:nvPicPr>
        <xdr:cNvPr id="773929" name="Grafik 215" descr="010_EBC_Willi_Schatten.gif">
          <a:extLst>
            <a:ext uri="{FF2B5EF4-FFF2-40B4-BE49-F238E27FC236}">
              <a16:creationId xmlns:a16="http://schemas.microsoft.com/office/drawing/2014/main" id="{00000000-0008-0000-0E00-000029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105525"/>
          <a:ext cx="466725" cy="647700"/>
        </a:xfrm>
        <a:prstGeom prst="rect">
          <a:avLst/>
        </a:prstGeom>
        <a:noFill/>
        <a:ln w="9525">
          <a:noFill/>
          <a:miter lim="800000"/>
          <a:headEnd/>
          <a:tailEnd/>
        </a:ln>
      </xdr:spPr>
    </xdr:pic>
    <xdr:clientData/>
  </xdr:twoCellAnchor>
  <xdr:twoCellAnchor editAs="oneCell">
    <xdr:from>
      <xdr:col>1</xdr:col>
      <xdr:colOff>19050</xdr:colOff>
      <xdr:row>8</xdr:row>
      <xdr:rowOff>19050</xdr:rowOff>
    </xdr:from>
    <xdr:to>
      <xdr:col>1</xdr:col>
      <xdr:colOff>485775</xdr:colOff>
      <xdr:row>8</xdr:row>
      <xdr:rowOff>666750</xdr:rowOff>
    </xdr:to>
    <xdr:pic>
      <xdr:nvPicPr>
        <xdr:cNvPr id="773930" name="Grafik 216" descr="008_EBC_Willi_Schatten.gif">
          <a:extLst>
            <a:ext uri="{FF2B5EF4-FFF2-40B4-BE49-F238E27FC236}">
              <a16:creationId xmlns:a16="http://schemas.microsoft.com/office/drawing/2014/main" id="{00000000-0008-0000-0E00-00002A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5429250"/>
          <a:ext cx="466725" cy="647700"/>
        </a:xfrm>
        <a:prstGeom prst="rect">
          <a:avLst/>
        </a:prstGeom>
        <a:noFill/>
        <a:ln w="9525">
          <a:noFill/>
          <a:miter lim="800000"/>
          <a:headEnd/>
          <a:tailEnd/>
        </a:ln>
      </xdr:spPr>
    </xdr:pic>
    <xdr:clientData/>
  </xdr:twoCellAnchor>
  <xdr:twoCellAnchor editAs="oneCell">
    <xdr:from>
      <xdr:col>1</xdr:col>
      <xdr:colOff>19050</xdr:colOff>
      <xdr:row>11</xdr:row>
      <xdr:rowOff>19050</xdr:rowOff>
    </xdr:from>
    <xdr:to>
      <xdr:col>1</xdr:col>
      <xdr:colOff>485775</xdr:colOff>
      <xdr:row>11</xdr:row>
      <xdr:rowOff>666750</xdr:rowOff>
    </xdr:to>
    <xdr:pic>
      <xdr:nvPicPr>
        <xdr:cNvPr id="773931" name="Grafik 217" descr="012_EBC_Willi_Schatten.gif">
          <a:extLst>
            <a:ext uri="{FF2B5EF4-FFF2-40B4-BE49-F238E27FC236}">
              <a16:creationId xmlns:a16="http://schemas.microsoft.com/office/drawing/2014/main" id="{00000000-0008-0000-0E00-00002B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7458075"/>
          <a:ext cx="466725" cy="647700"/>
        </a:xfrm>
        <a:prstGeom prst="rect">
          <a:avLst/>
        </a:prstGeom>
        <a:noFill/>
        <a:ln w="9525">
          <a:noFill/>
          <a:miter lim="800000"/>
          <a:headEnd/>
          <a:tailEnd/>
        </a:ln>
      </xdr:spPr>
    </xdr:pic>
    <xdr:clientData/>
  </xdr:twoCellAnchor>
  <xdr:twoCellAnchor editAs="oneCell">
    <xdr:from>
      <xdr:col>1</xdr:col>
      <xdr:colOff>19050</xdr:colOff>
      <xdr:row>10</xdr:row>
      <xdr:rowOff>19050</xdr:rowOff>
    </xdr:from>
    <xdr:to>
      <xdr:col>1</xdr:col>
      <xdr:colOff>485775</xdr:colOff>
      <xdr:row>10</xdr:row>
      <xdr:rowOff>666750</xdr:rowOff>
    </xdr:to>
    <xdr:pic>
      <xdr:nvPicPr>
        <xdr:cNvPr id="773932" name="Grafik 218" descr="010_EBC_Willi_Schatten.gif">
          <a:extLst>
            <a:ext uri="{FF2B5EF4-FFF2-40B4-BE49-F238E27FC236}">
              <a16:creationId xmlns:a16="http://schemas.microsoft.com/office/drawing/2014/main" id="{00000000-0008-0000-0E00-00002C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781800"/>
          <a:ext cx="466725" cy="647700"/>
        </a:xfrm>
        <a:prstGeom prst="rect">
          <a:avLst/>
        </a:prstGeom>
        <a:noFill/>
        <a:ln w="9525">
          <a:noFill/>
          <a:miter lim="800000"/>
          <a:headEnd/>
          <a:tailEnd/>
        </a:ln>
      </xdr:spPr>
    </xdr:pic>
    <xdr:clientData/>
  </xdr:twoCellAnchor>
  <xdr:twoCellAnchor editAs="oneCell">
    <xdr:from>
      <xdr:col>1</xdr:col>
      <xdr:colOff>19050</xdr:colOff>
      <xdr:row>12</xdr:row>
      <xdr:rowOff>19050</xdr:rowOff>
    </xdr:from>
    <xdr:to>
      <xdr:col>1</xdr:col>
      <xdr:colOff>485775</xdr:colOff>
      <xdr:row>12</xdr:row>
      <xdr:rowOff>666750</xdr:rowOff>
    </xdr:to>
    <xdr:pic>
      <xdr:nvPicPr>
        <xdr:cNvPr id="773933" name="Grafik 219" descr="012_EBC_Willi_Schatten.gif">
          <a:extLst>
            <a:ext uri="{FF2B5EF4-FFF2-40B4-BE49-F238E27FC236}">
              <a16:creationId xmlns:a16="http://schemas.microsoft.com/office/drawing/2014/main" id="{00000000-0008-0000-0E00-00002D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134350"/>
          <a:ext cx="466725" cy="647700"/>
        </a:xfrm>
        <a:prstGeom prst="rect">
          <a:avLst/>
        </a:prstGeom>
        <a:noFill/>
        <a:ln w="9525">
          <a:noFill/>
          <a:miter lim="800000"/>
          <a:headEnd/>
          <a:tailEnd/>
        </a:ln>
      </xdr:spPr>
    </xdr:pic>
    <xdr:clientData/>
  </xdr:twoCellAnchor>
  <xdr:twoCellAnchor editAs="oneCell">
    <xdr:from>
      <xdr:col>1</xdr:col>
      <xdr:colOff>19050</xdr:colOff>
      <xdr:row>13</xdr:row>
      <xdr:rowOff>19050</xdr:rowOff>
    </xdr:from>
    <xdr:to>
      <xdr:col>1</xdr:col>
      <xdr:colOff>485775</xdr:colOff>
      <xdr:row>13</xdr:row>
      <xdr:rowOff>666750</xdr:rowOff>
    </xdr:to>
    <xdr:pic>
      <xdr:nvPicPr>
        <xdr:cNvPr id="773934" name="Grafik 220" descr="012_EBC_Willi_Schatten.gif">
          <a:extLst>
            <a:ext uri="{FF2B5EF4-FFF2-40B4-BE49-F238E27FC236}">
              <a16:creationId xmlns:a16="http://schemas.microsoft.com/office/drawing/2014/main" id="{00000000-0008-0000-0E00-00002E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810625"/>
          <a:ext cx="466725" cy="647700"/>
        </a:xfrm>
        <a:prstGeom prst="rect">
          <a:avLst/>
        </a:prstGeom>
        <a:noFill/>
        <a:ln w="9525">
          <a:noFill/>
          <a:miter lim="800000"/>
          <a:headEnd/>
          <a:tailEnd/>
        </a:ln>
      </xdr:spPr>
    </xdr:pic>
    <xdr:clientData/>
  </xdr:twoCellAnchor>
  <xdr:twoCellAnchor editAs="oneCell">
    <xdr:from>
      <xdr:col>1</xdr:col>
      <xdr:colOff>19050</xdr:colOff>
      <xdr:row>14</xdr:row>
      <xdr:rowOff>19050</xdr:rowOff>
    </xdr:from>
    <xdr:to>
      <xdr:col>1</xdr:col>
      <xdr:colOff>485775</xdr:colOff>
      <xdr:row>14</xdr:row>
      <xdr:rowOff>666750</xdr:rowOff>
    </xdr:to>
    <xdr:pic>
      <xdr:nvPicPr>
        <xdr:cNvPr id="773935" name="Grafik 221" descr="012_EBC_Willi_Schatten.gif">
          <a:extLst>
            <a:ext uri="{FF2B5EF4-FFF2-40B4-BE49-F238E27FC236}">
              <a16:creationId xmlns:a16="http://schemas.microsoft.com/office/drawing/2014/main" id="{00000000-0008-0000-0E00-00002F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9486900"/>
          <a:ext cx="466725" cy="647700"/>
        </a:xfrm>
        <a:prstGeom prst="rect">
          <a:avLst/>
        </a:prstGeom>
        <a:noFill/>
        <a:ln w="9525">
          <a:noFill/>
          <a:miter lim="800000"/>
          <a:headEnd/>
          <a:tailEnd/>
        </a:ln>
      </xdr:spPr>
    </xdr:pic>
    <xdr:clientData/>
  </xdr:twoCellAnchor>
  <xdr:twoCellAnchor editAs="oneCell">
    <xdr:from>
      <xdr:col>1</xdr:col>
      <xdr:colOff>19050</xdr:colOff>
      <xdr:row>15</xdr:row>
      <xdr:rowOff>19050</xdr:rowOff>
    </xdr:from>
    <xdr:to>
      <xdr:col>1</xdr:col>
      <xdr:colOff>485775</xdr:colOff>
      <xdr:row>15</xdr:row>
      <xdr:rowOff>666750</xdr:rowOff>
    </xdr:to>
    <xdr:pic>
      <xdr:nvPicPr>
        <xdr:cNvPr id="773936" name="Grafik 222" descr="012_EBC_Willi_Schatten.gif">
          <a:extLst>
            <a:ext uri="{FF2B5EF4-FFF2-40B4-BE49-F238E27FC236}">
              <a16:creationId xmlns:a16="http://schemas.microsoft.com/office/drawing/2014/main" id="{00000000-0008-0000-0E00-000030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163175"/>
          <a:ext cx="466725" cy="647700"/>
        </a:xfrm>
        <a:prstGeom prst="rect">
          <a:avLst/>
        </a:prstGeom>
        <a:noFill/>
        <a:ln w="9525">
          <a:noFill/>
          <a:miter lim="800000"/>
          <a:headEnd/>
          <a:tailEnd/>
        </a:ln>
      </xdr:spPr>
    </xdr:pic>
    <xdr:clientData/>
  </xdr:twoCellAnchor>
  <xdr:twoCellAnchor editAs="oneCell">
    <xdr:from>
      <xdr:col>1</xdr:col>
      <xdr:colOff>19050</xdr:colOff>
      <xdr:row>16</xdr:row>
      <xdr:rowOff>19050</xdr:rowOff>
    </xdr:from>
    <xdr:to>
      <xdr:col>1</xdr:col>
      <xdr:colOff>485775</xdr:colOff>
      <xdr:row>16</xdr:row>
      <xdr:rowOff>666750</xdr:rowOff>
    </xdr:to>
    <xdr:pic>
      <xdr:nvPicPr>
        <xdr:cNvPr id="773937" name="Grafik 223" descr="012_EBC_Willi_Schatten.gif">
          <a:extLst>
            <a:ext uri="{FF2B5EF4-FFF2-40B4-BE49-F238E27FC236}">
              <a16:creationId xmlns:a16="http://schemas.microsoft.com/office/drawing/2014/main" id="{00000000-0008-0000-0E00-000031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839450"/>
          <a:ext cx="466725" cy="647700"/>
        </a:xfrm>
        <a:prstGeom prst="rect">
          <a:avLst/>
        </a:prstGeom>
        <a:noFill/>
        <a:ln w="9525">
          <a:noFill/>
          <a:miter lim="800000"/>
          <a:headEnd/>
          <a:tailEnd/>
        </a:ln>
      </xdr:spPr>
    </xdr:pic>
    <xdr:clientData/>
  </xdr:twoCellAnchor>
  <xdr:twoCellAnchor editAs="oneCell">
    <xdr:from>
      <xdr:col>1</xdr:col>
      <xdr:colOff>19050</xdr:colOff>
      <xdr:row>17</xdr:row>
      <xdr:rowOff>19050</xdr:rowOff>
    </xdr:from>
    <xdr:to>
      <xdr:col>1</xdr:col>
      <xdr:colOff>485775</xdr:colOff>
      <xdr:row>17</xdr:row>
      <xdr:rowOff>666750</xdr:rowOff>
    </xdr:to>
    <xdr:pic>
      <xdr:nvPicPr>
        <xdr:cNvPr id="773938" name="Grafik 224" descr="018_EBC_Willi_Schatten.gif">
          <a:extLst>
            <a:ext uri="{FF2B5EF4-FFF2-40B4-BE49-F238E27FC236}">
              <a16:creationId xmlns:a16="http://schemas.microsoft.com/office/drawing/2014/main" id="{00000000-0008-0000-0E00-000032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1515725"/>
          <a:ext cx="466725" cy="647700"/>
        </a:xfrm>
        <a:prstGeom prst="rect">
          <a:avLst/>
        </a:prstGeom>
        <a:noFill/>
        <a:ln w="9525">
          <a:noFill/>
          <a:miter lim="800000"/>
          <a:headEnd/>
          <a:tailEnd/>
        </a:ln>
      </xdr:spPr>
    </xdr:pic>
    <xdr:clientData/>
  </xdr:twoCellAnchor>
  <xdr:twoCellAnchor editAs="oneCell">
    <xdr:from>
      <xdr:col>1</xdr:col>
      <xdr:colOff>19050</xdr:colOff>
      <xdr:row>18</xdr:row>
      <xdr:rowOff>19050</xdr:rowOff>
    </xdr:from>
    <xdr:to>
      <xdr:col>1</xdr:col>
      <xdr:colOff>485775</xdr:colOff>
      <xdr:row>18</xdr:row>
      <xdr:rowOff>666750</xdr:rowOff>
    </xdr:to>
    <xdr:pic>
      <xdr:nvPicPr>
        <xdr:cNvPr id="773939" name="Grafik 225" descr="018_EBC_Willi_Schatten.gif">
          <a:extLst>
            <a:ext uri="{FF2B5EF4-FFF2-40B4-BE49-F238E27FC236}">
              <a16:creationId xmlns:a16="http://schemas.microsoft.com/office/drawing/2014/main" id="{00000000-0008-0000-0E00-000033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2192000"/>
          <a:ext cx="466725" cy="647700"/>
        </a:xfrm>
        <a:prstGeom prst="rect">
          <a:avLst/>
        </a:prstGeom>
        <a:noFill/>
        <a:ln w="9525">
          <a:noFill/>
          <a:miter lim="800000"/>
          <a:headEnd/>
          <a:tailEnd/>
        </a:ln>
      </xdr:spPr>
    </xdr:pic>
    <xdr:clientData/>
  </xdr:twoCellAnchor>
  <xdr:twoCellAnchor editAs="oneCell">
    <xdr:from>
      <xdr:col>1</xdr:col>
      <xdr:colOff>19050</xdr:colOff>
      <xdr:row>19</xdr:row>
      <xdr:rowOff>19050</xdr:rowOff>
    </xdr:from>
    <xdr:to>
      <xdr:col>1</xdr:col>
      <xdr:colOff>485775</xdr:colOff>
      <xdr:row>19</xdr:row>
      <xdr:rowOff>666750</xdr:rowOff>
    </xdr:to>
    <xdr:pic>
      <xdr:nvPicPr>
        <xdr:cNvPr id="773940" name="Grafik 226" descr="020_EBC_Willi_Schatten.gif">
          <a:extLst>
            <a:ext uri="{FF2B5EF4-FFF2-40B4-BE49-F238E27FC236}">
              <a16:creationId xmlns:a16="http://schemas.microsoft.com/office/drawing/2014/main" id="{00000000-0008-0000-0E00-000034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2868275"/>
          <a:ext cx="466725" cy="647700"/>
        </a:xfrm>
        <a:prstGeom prst="rect">
          <a:avLst/>
        </a:prstGeom>
        <a:noFill/>
        <a:ln w="9525">
          <a:noFill/>
          <a:miter lim="800000"/>
          <a:headEnd/>
          <a:tailEnd/>
        </a:ln>
      </xdr:spPr>
    </xdr:pic>
    <xdr:clientData/>
  </xdr:twoCellAnchor>
  <xdr:twoCellAnchor editAs="oneCell">
    <xdr:from>
      <xdr:col>1</xdr:col>
      <xdr:colOff>19050</xdr:colOff>
      <xdr:row>20</xdr:row>
      <xdr:rowOff>19050</xdr:rowOff>
    </xdr:from>
    <xdr:to>
      <xdr:col>1</xdr:col>
      <xdr:colOff>485775</xdr:colOff>
      <xdr:row>20</xdr:row>
      <xdr:rowOff>666750</xdr:rowOff>
    </xdr:to>
    <xdr:pic>
      <xdr:nvPicPr>
        <xdr:cNvPr id="773941" name="Grafik 227" descr="020_EBC_Willi_Schatten.gif">
          <a:extLst>
            <a:ext uri="{FF2B5EF4-FFF2-40B4-BE49-F238E27FC236}">
              <a16:creationId xmlns:a16="http://schemas.microsoft.com/office/drawing/2014/main" id="{00000000-0008-0000-0E00-000035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3544550"/>
          <a:ext cx="466725" cy="647700"/>
        </a:xfrm>
        <a:prstGeom prst="rect">
          <a:avLst/>
        </a:prstGeom>
        <a:noFill/>
        <a:ln w="9525">
          <a:noFill/>
          <a:miter lim="800000"/>
          <a:headEnd/>
          <a:tailEnd/>
        </a:ln>
      </xdr:spPr>
    </xdr:pic>
    <xdr:clientData/>
  </xdr:twoCellAnchor>
  <xdr:twoCellAnchor editAs="oneCell">
    <xdr:from>
      <xdr:col>1</xdr:col>
      <xdr:colOff>19050</xdr:colOff>
      <xdr:row>21</xdr:row>
      <xdr:rowOff>19050</xdr:rowOff>
    </xdr:from>
    <xdr:to>
      <xdr:col>1</xdr:col>
      <xdr:colOff>485775</xdr:colOff>
      <xdr:row>21</xdr:row>
      <xdr:rowOff>666750</xdr:rowOff>
    </xdr:to>
    <xdr:pic>
      <xdr:nvPicPr>
        <xdr:cNvPr id="773942" name="Grafik 228" descr="020_EBC_Willi_Schatten.gif">
          <a:extLst>
            <a:ext uri="{FF2B5EF4-FFF2-40B4-BE49-F238E27FC236}">
              <a16:creationId xmlns:a16="http://schemas.microsoft.com/office/drawing/2014/main" id="{00000000-0008-0000-0E00-000036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220825"/>
          <a:ext cx="466725" cy="647700"/>
        </a:xfrm>
        <a:prstGeom prst="rect">
          <a:avLst/>
        </a:prstGeom>
        <a:noFill/>
        <a:ln w="9525">
          <a:noFill/>
          <a:miter lim="800000"/>
          <a:headEnd/>
          <a:tailEnd/>
        </a:ln>
      </xdr:spPr>
    </xdr:pic>
    <xdr:clientData/>
  </xdr:twoCellAnchor>
  <xdr:twoCellAnchor editAs="oneCell">
    <xdr:from>
      <xdr:col>1</xdr:col>
      <xdr:colOff>19050</xdr:colOff>
      <xdr:row>22</xdr:row>
      <xdr:rowOff>19050</xdr:rowOff>
    </xdr:from>
    <xdr:to>
      <xdr:col>1</xdr:col>
      <xdr:colOff>485775</xdr:colOff>
      <xdr:row>22</xdr:row>
      <xdr:rowOff>666750</xdr:rowOff>
    </xdr:to>
    <xdr:pic>
      <xdr:nvPicPr>
        <xdr:cNvPr id="773943" name="Grafik 229" descr="020_EBC_Willi_Schatten.gif">
          <a:extLst>
            <a:ext uri="{FF2B5EF4-FFF2-40B4-BE49-F238E27FC236}">
              <a16:creationId xmlns:a16="http://schemas.microsoft.com/office/drawing/2014/main" id="{00000000-0008-0000-0E00-000037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897100"/>
          <a:ext cx="466725" cy="647700"/>
        </a:xfrm>
        <a:prstGeom prst="rect">
          <a:avLst/>
        </a:prstGeom>
        <a:noFill/>
        <a:ln w="9525">
          <a:noFill/>
          <a:miter lim="800000"/>
          <a:headEnd/>
          <a:tailEnd/>
        </a:ln>
      </xdr:spPr>
    </xdr:pic>
    <xdr:clientData/>
  </xdr:twoCellAnchor>
  <xdr:twoCellAnchor editAs="oneCell">
    <xdr:from>
      <xdr:col>1</xdr:col>
      <xdr:colOff>19050</xdr:colOff>
      <xdr:row>23</xdr:row>
      <xdr:rowOff>19050</xdr:rowOff>
    </xdr:from>
    <xdr:to>
      <xdr:col>1</xdr:col>
      <xdr:colOff>485775</xdr:colOff>
      <xdr:row>23</xdr:row>
      <xdr:rowOff>666750</xdr:rowOff>
    </xdr:to>
    <xdr:pic>
      <xdr:nvPicPr>
        <xdr:cNvPr id="773944" name="Grafik 230" descr="020_EBC_Willi_Schatten.gif">
          <a:extLst>
            <a:ext uri="{FF2B5EF4-FFF2-40B4-BE49-F238E27FC236}">
              <a16:creationId xmlns:a16="http://schemas.microsoft.com/office/drawing/2014/main" id="{00000000-0008-0000-0E00-000038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5573375"/>
          <a:ext cx="466725" cy="647700"/>
        </a:xfrm>
        <a:prstGeom prst="rect">
          <a:avLst/>
        </a:prstGeom>
        <a:noFill/>
        <a:ln w="9525">
          <a:noFill/>
          <a:miter lim="800000"/>
          <a:headEnd/>
          <a:tailEnd/>
        </a:ln>
      </xdr:spPr>
    </xdr:pic>
    <xdr:clientData/>
  </xdr:twoCellAnchor>
  <xdr:twoCellAnchor editAs="oneCell">
    <xdr:from>
      <xdr:col>1</xdr:col>
      <xdr:colOff>19050</xdr:colOff>
      <xdr:row>24</xdr:row>
      <xdr:rowOff>19050</xdr:rowOff>
    </xdr:from>
    <xdr:to>
      <xdr:col>1</xdr:col>
      <xdr:colOff>485775</xdr:colOff>
      <xdr:row>24</xdr:row>
      <xdr:rowOff>666750</xdr:rowOff>
    </xdr:to>
    <xdr:pic>
      <xdr:nvPicPr>
        <xdr:cNvPr id="773945" name="Grafik 231" descr="025_EBC_Willi_Schatten.gif">
          <a:extLst>
            <a:ext uri="{FF2B5EF4-FFF2-40B4-BE49-F238E27FC236}">
              <a16:creationId xmlns:a16="http://schemas.microsoft.com/office/drawing/2014/main" id="{00000000-0008-0000-0E00-000039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249650"/>
          <a:ext cx="466725" cy="647700"/>
        </a:xfrm>
        <a:prstGeom prst="rect">
          <a:avLst/>
        </a:prstGeom>
        <a:noFill/>
        <a:ln w="9525">
          <a:noFill/>
          <a:miter lim="800000"/>
          <a:headEnd/>
          <a:tailEnd/>
        </a:ln>
      </xdr:spPr>
    </xdr:pic>
    <xdr:clientData/>
  </xdr:twoCellAnchor>
  <xdr:twoCellAnchor editAs="oneCell">
    <xdr:from>
      <xdr:col>1</xdr:col>
      <xdr:colOff>19050</xdr:colOff>
      <xdr:row>25</xdr:row>
      <xdr:rowOff>19050</xdr:rowOff>
    </xdr:from>
    <xdr:to>
      <xdr:col>1</xdr:col>
      <xdr:colOff>485775</xdr:colOff>
      <xdr:row>25</xdr:row>
      <xdr:rowOff>666750</xdr:rowOff>
    </xdr:to>
    <xdr:pic>
      <xdr:nvPicPr>
        <xdr:cNvPr id="773946" name="Grafik 232" descr="025_EBC_Willi_Schatten.gif">
          <a:extLst>
            <a:ext uri="{FF2B5EF4-FFF2-40B4-BE49-F238E27FC236}">
              <a16:creationId xmlns:a16="http://schemas.microsoft.com/office/drawing/2014/main" id="{00000000-0008-0000-0E00-00003A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925925"/>
          <a:ext cx="466725" cy="647700"/>
        </a:xfrm>
        <a:prstGeom prst="rect">
          <a:avLst/>
        </a:prstGeom>
        <a:noFill/>
        <a:ln w="9525">
          <a:noFill/>
          <a:miter lim="800000"/>
          <a:headEnd/>
          <a:tailEnd/>
        </a:ln>
      </xdr:spPr>
    </xdr:pic>
    <xdr:clientData/>
  </xdr:twoCellAnchor>
  <xdr:twoCellAnchor editAs="oneCell">
    <xdr:from>
      <xdr:col>1</xdr:col>
      <xdr:colOff>19050</xdr:colOff>
      <xdr:row>26</xdr:row>
      <xdr:rowOff>19050</xdr:rowOff>
    </xdr:from>
    <xdr:to>
      <xdr:col>1</xdr:col>
      <xdr:colOff>485775</xdr:colOff>
      <xdr:row>26</xdr:row>
      <xdr:rowOff>666750</xdr:rowOff>
    </xdr:to>
    <xdr:pic>
      <xdr:nvPicPr>
        <xdr:cNvPr id="773947" name="Grafik 233" descr="025_EBC_Willi_Schatten.gif">
          <a:extLst>
            <a:ext uri="{FF2B5EF4-FFF2-40B4-BE49-F238E27FC236}">
              <a16:creationId xmlns:a16="http://schemas.microsoft.com/office/drawing/2014/main" id="{00000000-0008-0000-0E00-00003B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7602200"/>
          <a:ext cx="466725" cy="647700"/>
        </a:xfrm>
        <a:prstGeom prst="rect">
          <a:avLst/>
        </a:prstGeom>
        <a:noFill/>
        <a:ln w="9525">
          <a:noFill/>
          <a:miter lim="800000"/>
          <a:headEnd/>
          <a:tailEnd/>
        </a:ln>
      </xdr:spPr>
    </xdr:pic>
    <xdr:clientData/>
  </xdr:twoCellAnchor>
  <xdr:twoCellAnchor editAs="oneCell">
    <xdr:from>
      <xdr:col>1</xdr:col>
      <xdr:colOff>19050</xdr:colOff>
      <xdr:row>27</xdr:row>
      <xdr:rowOff>19050</xdr:rowOff>
    </xdr:from>
    <xdr:to>
      <xdr:col>1</xdr:col>
      <xdr:colOff>485775</xdr:colOff>
      <xdr:row>27</xdr:row>
      <xdr:rowOff>666750</xdr:rowOff>
    </xdr:to>
    <xdr:pic>
      <xdr:nvPicPr>
        <xdr:cNvPr id="773948" name="Grafik 234" descr="025_EBC_Willi_Schatten.gif">
          <a:extLst>
            <a:ext uri="{FF2B5EF4-FFF2-40B4-BE49-F238E27FC236}">
              <a16:creationId xmlns:a16="http://schemas.microsoft.com/office/drawing/2014/main" id="{00000000-0008-0000-0E00-00003C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278475"/>
          <a:ext cx="466725" cy="647700"/>
        </a:xfrm>
        <a:prstGeom prst="rect">
          <a:avLst/>
        </a:prstGeom>
        <a:noFill/>
        <a:ln w="9525">
          <a:noFill/>
          <a:miter lim="800000"/>
          <a:headEnd/>
          <a:tailEnd/>
        </a:ln>
      </xdr:spPr>
    </xdr:pic>
    <xdr:clientData/>
  </xdr:twoCellAnchor>
  <xdr:twoCellAnchor editAs="oneCell">
    <xdr:from>
      <xdr:col>1</xdr:col>
      <xdr:colOff>19050</xdr:colOff>
      <xdr:row>28</xdr:row>
      <xdr:rowOff>19050</xdr:rowOff>
    </xdr:from>
    <xdr:to>
      <xdr:col>1</xdr:col>
      <xdr:colOff>485775</xdr:colOff>
      <xdr:row>28</xdr:row>
      <xdr:rowOff>666750</xdr:rowOff>
    </xdr:to>
    <xdr:pic>
      <xdr:nvPicPr>
        <xdr:cNvPr id="773949" name="Grafik 235" descr="025_EBC_Willi_Schatten.gif">
          <a:extLst>
            <a:ext uri="{FF2B5EF4-FFF2-40B4-BE49-F238E27FC236}">
              <a16:creationId xmlns:a16="http://schemas.microsoft.com/office/drawing/2014/main" id="{00000000-0008-0000-0E00-00003D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954750"/>
          <a:ext cx="466725" cy="647700"/>
        </a:xfrm>
        <a:prstGeom prst="rect">
          <a:avLst/>
        </a:prstGeom>
        <a:noFill/>
        <a:ln w="9525">
          <a:noFill/>
          <a:miter lim="800000"/>
          <a:headEnd/>
          <a:tailEnd/>
        </a:ln>
      </xdr:spPr>
    </xdr:pic>
    <xdr:clientData/>
  </xdr:twoCellAnchor>
  <xdr:twoCellAnchor editAs="oneCell">
    <xdr:from>
      <xdr:col>1</xdr:col>
      <xdr:colOff>19050</xdr:colOff>
      <xdr:row>29</xdr:row>
      <xdr:rowOff>19050</xdr:rowOff>
    </xdr:from>
    <xdr:to>
      <xdr:col>1</xdr:col>
      <xdr:colOff>485775</xdr:colOff>
      <xdr:row>29</xdr:row>
      <xdr:rowOff>666750</xdr:rowOff>
    </xdr:to>
    <xdr:pic>
      <xdr:nvPicPr>
        <xdr:cNvPr id="773950" name="Grafik 236" descr="030_EBC_Willi_Schatten.gif">
          <a:extLst>
            <a:ext uri="{FF2B5EF4-FFF2-40B4-BE49-F238E27FC236}">
              <a16:creationId xmlns:a16="http://schemas.microsoft.com/office/drawing/2014/main" id="{00000000-0008-0000-0E00-00003E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19631025"/>
          <a:ext cx="466725" cy="647700"/>
        </a:xfrm>
        <a:prstGeom prst="rect">
          <a:avLst/>
        </a:prstGeom>
        <a:noFill/>
        <a:ln w="9525">
          <a:noFill/>
          <a:miter lim="800000"/>
          <a:headEnd/>
          <a:tailEnd/>
        </a:ln>
      </xdr:spPr>
    </xdr:pic>
    <xdr:clientData/>
  </xdr:twoCellAnchor>
  <xdr:twoCellAnchor editAs="oneCell">
    <xdr:from>
      <xdr:col>1</xdr:col>
      <xdr:colOff>19050</xdr:colOff>
      <xdr:row>30</xdr:row>
      <xdr:rowOff>19050</xdr:rowOff>
    </xdr:from>
    <xdr:to>
      <xdr:col>1</xdr:col>
      <xdr:colOff>485775</xdr:colOff>
      <xdr:row>30</xdr:row>
      <xdr:rowOff>666750</xdr:rowOff>
    </xdr:to>
    <xdr:pic>
      <xdr:nvPicPr>
        <xdr:cNvPr id="773951" name="Grafik 237" descr="030_EBC_Willi_Schatten.gif">
          <a:extLst>
            <a:ext uri="{FF2B5EF4-FFF2-40B4-BE49-F238E27FC236}">
              <a16:creationId xmlns:a16="http://schemas.microsoft.com/office/drawing/2014/main" id="{00000000-0008-0000-0E00-00003F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307300"/>
          <a:ext cx="466725" cy="647700"/>
        </a:xfrm>
        <a:prstGeom prst="rect">
          <a:avLst/>
        </a:prstGeom>
        <a:noFill/>
        <a:ln w="9525">
          <a:noFill/>
          <a:miter lim="800000"/>
          <a:headEnd/>
          <a:tailEnd/>
        </a:ln>
      </xdr:spPr>
    </xdr:pic>
    <xdr:clientData/>
  </xdr:twoCellAnchor>
  <xdr:twoCellAnchor editAs="oneCell">
    <xdr:from>
      <xdr:col>1</xdr:col>
      <xdr:colOff>19050</xdr:colOff>
      <xdr:row>31</xdr:row>
      <xdr:rowOff>19050</xdr:rowOff>
    </xdr:from>
    <xdr:to>
      <xdr:col>1</xdr:col>
      <xdr:colOff>485775</xdr:colOff>
      <xdr:row>31</xdr:row>
      <xdr:rowOff>666750</xdr:rowOff>
    </xdr:to>
    <xdr:pic>
      <xdr:nvPicPr>
        <xdr:cNvPr id="773952" name="Grafik 238" descr="030_EBC_Willi_Schatten.gif">
          <a:extLst>
            <a:ext uri="{FF2B5EF4-FFF2-40B4-BE49-F238E27FC236}">
              <a16:creationId xmlns:a16="http://schemas.microsoft.com/office/drawing/2014/main" id="{00000000-0008-0000-0E00-000040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983575"/>
          <a:ext cx="466725" cy="647700"/>
        </a:xfrm>
        <a:prstGeom prst="rect">
          <a:avLst/>
        </a:prstGeom>
        <a:noFill/>
        <a:ln w="9525">
          <a:noFill/>
          <a:miter lim="800000"/>
          <a:headEnd/>
          <a:tailEnd/>
        </a:ln>
      </xdr:spPr>
    </xdr:pic>
    <xdr:clientData/>
  </xdr:twoCellAnchor>
  <xdr:twoCellAnchor editAs="oneCell">
    <xdr:from>
      <xdr:col>1</xdr:col>
      <xdr:colOff>19050</xdr:colOff>
      <xdr:row>32</xdr:row>
      <xdr:rowOff>19050</xdr:rowOff>
    </xdr:from>
    <xdr:to>
      <xdr:col>1</xdr:col>
      <xdr:colOff>485775</xdr:colOff>
      <xdr:row>32</xdr:row>
      <xdr:rowOff>666750</xdr:rowOff>
    </xdr:to>
    <xdr:pic>
      <xdr:nvPicPr>
        <xdr:cNvPr id="773953" name="Grafik 239" descr="030_EBC_Willi_Schatten.gif">
          <a:extLst>
            <a:ext uri="{FF2B5EF4-FFF2-40B4-BE49-F238E27FC236}">
              <a16:creationId xmlns:a16="http://schemas.microsoft.com/office/drawing/2014/main" id="{00000000-0008-0000-0E00-000041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1659850"/>
          <a:ext cx="466725" cy="647700"/>
        </a:xfrm>
        <a:prstGeom prst="rect">
          <a:avLst/>
        </a:prstGeom>
        <a:noFill/>
        <a:ln w="9525">
          <a:noFill/>
          <a:miter lim="800000"/>
          <a:headEnd/>
          <a:tailEnd/>
        </a:ln>
      </xdr:spPr>
    </xdr:pic>
    <xdr:clientData/>
  </xdr:twoCellAnchor>
  <xdr:twoCellAnchor editAs="oneCell">
    <xdr:from>
      <xdr:col>1</xdr:col>
      <xdr:colOff>19050</xdr:colOff>
      <xdr:row>33</xdr:row>
      <xdr:rowOff>19050</xdr:rowOff>
    </xdr:from>
    <xdr:to>
      <xdr:col>1</xdr:col>
      <xdr:colOff>485775</xdr:colOff>
      <xdr:row>33</xdr:row>
      <xdr:rowOff>666750</xdr:rowOff>
    </xdr:to>
    <xdr:pic>
      <xdr:nvPicPr>
        <xdr:cNvPr id="773954" name="Grafik 240" descr="030_EBC_Willi_Schatten.gif">
          <a:extLst>
            <a:ext uri="{FF2B5EF4-FFF2-40B4-BE49-F238E27FC236}">
              <a16:creationId xmlns:a16="http://schemas.microsoft.com/office/drawing/2014/main" id="{00000000-0008-0000-0E00-000042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2336125"/>
          <a:ext cx="466725" cy="647700"/>
        </a:xfrm>
        <a:prstGeom prst="rect">
          <a:avLst/>
        </a:prstGeom>
        <a:noFill/>
        <a:ln w="9525">
          <a:noFill/>
          <a:miter lim="800000"/>
          <a:headEnd/>
          <a:tailEnd/>
        </a:ln>
      </xdr:spPr>
    </xdr:pic>
    <xdr:clientData/>
  </xdr:twoCellAnchor>
  <xdr:twoCellAnchor editAs="oneCell">
    <xdr:from>
      <xdr:col>1</xdr:col>
      <xdr:colOff>19050</xdr:colOff>
      <xdr:row>34</xdr:row>
      <xdr:rowOff>19050</xdr:rowOff>
    </xdr:from>
    <xdr:to>
      <xdr:col>1</xdr:col>
      <xdr:colOff>485775</xdr:colOff>
      <xdr:row>34</xdr:row>
      <xdr:rowOff>666750</xdr:rowOff>
    </xdr:to>
    <xdr:pic>
      <xdr:nvPicPr>
        <xdr:cNvPr id="773955" name="Grafik 241" descr="030_EBC_Willi_Schatten.gif">
          <a:extLst>
            <a:ext uri="{FF2B5EF4-FFF2-40B4-BE49-F238E27FC236}">
              <a16:creationId xmlns:a16="http://schemas.microsoft.com/office/drawing/2014/main" id="{00000000-0008-0000-0E00-000043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012400"/>
          <a:ext cx="466725" cy="647700"/>
        </a:xfrm>
        <a:prstGeom prst="rect">
          <a:avLst/>
        </a:prstGeom>
        <a:noFill/>
        <a:ln w="9525">
          <a:noFill/>
          <a:miter lim="800000"/>
          <a:headEnd/>
          <a:tailEnd/>
        </a:ln>
      </xdr:spPr>
    </xdr:pic>
    <xdr:clientData/>
  </xdr:twoCellAnchor>
  <xdr:twoCellAnchor editAs="oneCell">
    <xdr:from>
      <xdr:col>1</xdr:col>
      <xdr:colOff>19050</xdr:colOff>
      <xdr:row>35</xdr:row>
      <xdr:rowOff>19050</xdr:rowOff>
    </xdr:from>
    <xdr:to>
      <xdr:col>1</xdr:col>
      <xdr:colOff>485775</xdr:colOff>
      <xdr:row>35</xdr:row>
      <xdr:rowOff>666750</xdr:rowOff>
    </xdr:to>
    <xdr:pic>
      <xdr:nvPicPr>
        <xdr:cNvPr id="773956" name="Grafik 242" descr="030_EBC_Willi_Schatten.gif">
          <a:extLst>
            <a:ext uri="{FF2B5EF4-FFF2-40B4-BE49-F238E27FC236}">
              <a16:creationId xmlns:a16="http://schemas.microsoft.com/office/drawing/2014/main" id="{00000000-0008-0000-0E00-000044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688675"/>
          <a:ext cx="466725" cy="647700"/>
        </a:xfrm>
        <a:prstGeom prst="rect">
          <a:avLst/>
        </a:prstGeom>
        <a:noFill/>
        <a:ln w="9525">
          <a:noFill/>
          <a:miter lim="800000"/>
          <a:headEnd/>
          <a:tailEnd/>
        </a:ln>
      </xdr:spPr>
    </xdr:pic>
    <xdr:clientData/>
  </xdr:twoCellAnchor>
  <xdr:twoCellAnchor editAs="oneCell">
    <xdr:from>
      <xdr:col>1</xdr:col>
      <xdr:colOff>19050</xdr:colOff>
      <xdr:row>36</xdr:row>
      <xdr:rowOff>19050</xdr:rowOff>
    </xdr:from>
    <xdr:to>
      <xdr:col>1</xdr:col>
      <xdr:colOff>485775</xdr:colOff>
      <xdr:row>36</xdr:row>
      <xdr:rowOff>666750</xdr:rowOff>
    </xdr:to>
    <xdr:pic>
      <xdr:nvPicPr>
        <xdr:cNvPr id="773957" name="Grafik 243" descr="030_EBC_Willi_Schatten.gif">
          <a:extLst>
            <a:ext uri="{FF2B5EF4-FFF2-40B4-BE49-F238E27FC236}">
              <a16:creationId xmlns:a16="http://schemas.microsoft.com/office/drawing/2014/main" id="{00000000-0008-0000-0E00-000045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4364950"/>
          <a:ext cx="466725" cy="647700"/>
        </a:xfrm>
        <a:prstGeom prst="rect">
          <a:avLst/>
        </a:prstGeom>
        <a:noFill/>
        <a:ln w="9525">
          <a:noFill/>
          <a:miter lim="800000"/>
          <a:headEnd/>
          <a:tailEnd/>
        </a:ln>
      </xdr:spPr>
    </xdr:pic>
    <xdr:clientData/>
  </xdr:twoCellAnchor>
  <xdr:twoCellAnchor editAs="oneCell">
    <xdr:from>
      <xdr:col>1</xdr:col>
      <xdr:colOff>19050</xdr:colOff>
      <xdr:row>37</xdr:row>
      <xdr:rowOff>19050</xdr:rowOff>
    </xdr:from>
    <xdr:to>
      <xdr:col>1</xdr:col>
      <xdr:colOff>485775</xdr:colOff>
      <xdr:row>37</xdr:row>
      <xdr:rowOff>666750</xdr:rowOff>
    </xdr:to>
    <xdr:pic>
      <xdr:nvPicPr>
        <xdr:cNvPr id="773958" name="Grafik 244" descr="030_EBC_Willi_Schatten.gif">
          <a:extLst>
            <a:ext uri="{FF2B5EF4-FFF2-40B4-BE49-F238E27FC236}">
              <a16:creationId xmlns:a16="http://schemas.microsoft.com/office/drawing/2014/main" id="{00000000-0008-0000-0E00-000046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041225"/>
          <a:ext cx="466725" cy="647700"/>
        </a:xfrm>
        <a:prstGeom prst="rect">
          <a:avLst/>
        </a:prstGeom>
        <a:noFill/>
        <a:ln w="9525">
          <a:noFill/>
          <a:miter lim="800000"/>
          <a:headEnd/>
          <a:tailEnd/>
        </a:ln>
      </xdr:spPr>
    </xdr:pic>
    <xdr:clientData/>
  </xdr:twoCellAnchor>
  <xdr:twoCellAnchor editAs="oneCell">
    <xdr:from>
      <xdr:col>1</xdr:col>
      <xdr:colOff>19050</xdr:colOff>
      <xdr:row>38</xdr:row>
      <xdr:rowOff>19050</xdr:rowOff>
    </xdr:from>
    <xdr:to>
      <xdr:col>1</xdr:col>
      <xdr:colOff>485775</xdr:colOff>
      <xdr:row>38</xdr:row>
      <xdr:rowOff>666750</xdr:rowOff>
    </xdr:to>
    <xdr:pic>
      <xdr:nvPicPr>
        <xdr:cNvPr id="773959" name="Grafik 245" descr="030_EBC_Willi_Schatten.gif">
          <a:extLst>
            <a:ext uri="{FF2B5EF4-FFF2-40B4-BE49-F238E27FC236}">
              <a16:creationId xmlns:a16="http://schemas.microsoft.com/office/drawing/2014/main" id="{00000000-0008-0000-0E00-000047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717500"/>
          <a:ext cx="466725" cy="647700"/>
        </a:xfrm>
        <a:prstGeom prst="rect">
          <a:avLst/>
        </a:prstGeom>
        <a:noFill/>
        <a:ln w="9525">
          <a:noFill/>
          <a:miter lim="800000"/>
          <a:headEnd/>
          <a:tailEnd/>
        </a:ln>
      </xdr:spPr>
    </xdr:pic>
    <xdr:clientData/>
  </xdr:twoCellAnchor>
  <xdr:twoCellAnchor editAs="oneCell">
    <xdr:from>
      <xdr:col>1</xdr:col>
      <xdr:colOff>19050</xdr:colOff>
      <xdr:row>39</xdr:row>
      <xdr:rowOff>19050</xdr:rowOff>
    </xdr:from>
    <xdr:to>
      <xdr:col>1</xdr:col>
      <xdr:colOff>485775</xdr:colOff>
      <xdr:row>39</xdr:row>
      <xdr:rowOff>666750</xdr:rowOff>
    </xdr:to>
    <xdr:pic>
      <xdr:nvPicPr>
        <xdr:cNvPr id="773960" name="Grafik 246" descr="040_EBC_Willi_Schatten.gif">
          <a:extLst>
            <a:ext uri="{FF2B5EF4-FFF2-40B4-BE49-F238E27FC236}">
              <a16:creationId xmlns:a16="http://schemas.microsoft.com/office/drawing/2014/main" id="{00000000-0008-0000-0E00-000048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6393775"/>
          <a:ext cx="466725" cy="647700"/>
        </a:xfrm>
        <a:prstGeom prst="rect">
          <a:avLst/>
        </a:prstGeom>
        <a:noFill/>
        <a:ln w="9525">
          <a:noFill/>
          <a:miter lim="800000"/>
          <a:headEnd/>
          <a:tailEnd/>
        </a:ln>
      </xdr:spPr>
    </xdr:pic>
    <xdr:clientData/>
  </xdr:twoCellAnchor>
  <xdr:twoCellAnchor editAs="oneCell">
    <xdr:from>
      <xdr:col>1</xdr:col>
      <xdr:colOff>19050</xdr:colOff>
      <xdr:row>40</xdr:row>
      <xdr:rowOff>19050</xdr:rowOff>
    </xdr:from>
    <xdr:to>
      <xdr:col>1</xdr:col>
      <xdr:colOff>485775</xdr:colOff>
      <xdr:row>40</xdr:row>
      <xdr:rowOff>666750</xdr:rowOff>
    </xdr:to>
    <xdr:pic>
      <xdr:nvPicPr>
        <xdr:cNvPr id="773961" name="Grafik 247" descr="040_EBC_Willi_Schatten.gif">
          <a:extLst>
            <a:ext uri="{FF2B5EF4-FFF2-40B4-BE49-F238E27FC236}">
              <a16:creationId xmlns:a16="http://schemas.microsoft.com/office/drawing/2014/main" id="{00000000-0008-0000-0E00-000049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070050"/>
          <a:ext cx="466725" cy="647700"/>
        </a:xfrm>
        <a:prstGeom prst="rect">
          <a:avLst/>
        </a:prstGeom>
        <a:noFill/>
        <a:ln w="9525">
          <a:noFill/>
          <a:miter lim="800000"/>
          <a:headEnd/>
          <a:tailEnd/>
        </a:ln>
      </xdr:spPr>
    </xdr:pic>
    <xdr:clientData/>
  </xdr:twoCellAnchor>
  <xdr:twoCellAnchor editAs="oneCell">
    <xdr:from>
      <xdr:col>1</xdr:col>
      <xdr:colOff>19050</xdr:colOff>
      <xdr:row>41</xdr:row>
      <xdr:rowOff>19050</xdr:rowOff>
    </xdr:from>
    <xdr:to>
      <xdr:col>1</xdr:col>
      <xdr:colOff>485775</xdr:colOff>
      <xdr:row>41</xdr:row>
      <xdr:rowOff>666750</xdr:rowOff>
    </xdr:to>
    <xdr:pic>
      <xdr:nvPicPr>
        <xdr:cNvPr id="773962" name="Grafik 248" descr="040_EBC_Willi_Schatten.gif">
          <a:extLst>
            <a:ext uri="{FF2B5EF4-FFF2-40B4-BE49-F238E27FC236}">
              <a16:creationId xmlns:a16="http://schemas.microsoft.com/office/drawing/2014/main" id="{00000000-0008-0000-0E00-00004A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746325"/>
          <a:ext cx="466725" cy="647700"/>
        </a:xfrm>
        <a:prstGeom prst="rect">
          <a:avLst/>
        </a:prstGeom>
        <a:noFill/>
        <a:ln w="9525">
          <a:noFill/>
          <a:miter lim="800000"/>
          <a:headEnd/>
          <a:tailEnd/>
        </a:ln>
      </xdr:spPr>
    </xdr:pic>
    <xdr:clientData/>
  </xdr:twoCellAnchor>
  <xdr:twoCellAnchor editAs="oneCell">
    <xdr:from>
      <xdr:col>1</xdr:col>
      <xdr:colOff>19050</xdr:colOff>
      <xdr:row>42</xdr:row>
      <xdr:rowOff>19050</xdr:rowOff>
    </xdr:from>
    <xdr:to>
      <xdr:col>1</xdr:col>
      <xdr:colOff>485775</xdr:colOff>
      <xdr:row>42</xdr:row>
      <xdr:rowOff>666750</xdr:rowOff>
    </xdr:to>
    <xdr:pic>
      <xdr:nvPicPr>
        <xdr:cNvPr id="773963" name="Grafik 249" descr="040_EBC_Willi_Schatten.gif">
          <a:extLst>
            <a:ext uri="{FF2B5EF4-FFF2-40B4-BE49-F238E27FC236}">
              <a16:creationId xmlns:a16="http://schemas.microsoft.com/office/drawing/2014/main" id="{00000000-0008-0000-0E00-00004B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8422600"/>
          <a:ext cx="466725" cy="647700"/>
        </a:xfrm>
        <a:prstGeom prst="rect">
          <a:avLst/>
        </a:prstGeom>
        <a:noFill/>
        <a:ln w="9525">
          <a:noFill/>
          <a:miter lim="800000"/>
          <a:headEnd/>
          <a:tailEnd/>
        </a:ln>
      </xdr:spPr>
    </xdr:pic>
    <xdr:clientData/>
  </xdr:twoCellAnchor>
  <xdr:twoCellAnchor editAs="oneCell">
    <xdr:from>
      <xdr:col>1</xdr:col>
      <xdr:colOff>19050</xdr:colOff>
      <xdr:row>43</xdr:row>
      <xdr:rowOff>19050</xdr:rowOff>
    </xdr:from>
    <xdr:to>
      <xdr:col>1</xdr:col>
      <xdr:colOff>485775</xdr:colOff>
      <xdr:row>43</xdr:row>
      <xdr:rowOff>666750</xdr:rowOff>
    </xdr:to>
    <xdr:pic>
      <xdr:nvPicPr>
        <xdr:cNvPr id="773964" name="Grafik 250" descr="040_EBC_Willi_Schatten.gif">
          <a:extLst>
            <a:ext uri="{FF2B5EF4-FFF2-40B4-BE49-F238E27FC236}">
              <a16:creationId xmlns:a16="http://schemas.microsoft.com/office/drawing/2014/main" id="{00000000-0008-0000-0E00-00004C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098875"/>
          <a:ext cx="466725" cy="647700"/>
        </a:xfrm>
        <a:prstGeom prst="rect">
          <a:avLst/>
        </a:prstGeom>
        <a:noFill/>
        <a:ln w="9525">
          <a:noFill/>
          <a:miter lim="800000"/>
          <a:headEnd/>
          <a:tailEnd/>
        </a:ln>
      </xdr:spPr>
    </xdr:pic>
    <xdr:clientData/>
  </xdr:twoCellAnchor>
  <xdr:twoCellAnchor editAs="oneCell">
    <xdr:from>
      <xdr:col>1</xdr:col>
      <xdr:colOff>19050</xdr:colOff>
      <xdr:row>44</xdr:row>
      <xdr:rowOff>19050</xdr:rowOff>
    </xdr:from>
    <xdr:to>
      <xdr:col>1</xdr:col>
      <xdr:colOff>485775</xdr:colOff>
      <xdr:row>44</xdr:row>
      <xdr:rowOff>666750</xdr:rowOff>
    </xdr:to>
    <xdr:pic>
      <xdr:nvPicPr>
        <xdr:cNvPr id="773965" name="Grafik 251" descr="040_EBC_Willi_Schatten.gif">
          <a:extLst>
            <a:ext uri="{FF2B5EF4-FFF2-40B4-BE49-F238E27FC236}">
              <a16:creationId xmlns:a16="http://schemas.microsoft.com/office/drawing/2014/main" id="{00000000-0008-0000-0E00-00004D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775150"/>
          <a:ext cx="466725" cy="647700"/>
        </a:xfrm>
        <a:prstGeom prst="rect">
          <a:avLst/>
        </a:prstGeom>
        <a:noFill/>
        <a:ln w="9525">
          <a:noFill/>
          <a:miter lim="800000"/>
          <a:headEnd/>
          <a:tailEnd/>
        </a:ln>
      </xdr:spPr>
    </xdr:pic>
    <xdr:clientData/>
  </xdr:twoCellAnchor>
  <xdr:twoCellAnchor editAs="oneCell">
    <xdr:from>
      <xdr:col>1</xdr:col>
      <xdr:colOff>19050</xdr:colOff>
      <xdr:row>45</xdr:row>
      <xdr:rowOff>19050</xdr:rowOff>
    </xdr:from>
    <xdr:to>
      <xdr:col>1</xdr:col>
      <xdr:colOff>485775</xdr:colOff>
      <xdr:row>45</xdr:row>
      <xdr:rowOff>666750</xdr:rowOff>
    </xdr:to>
    <xdr:pic>
      <xdr:nvPicPr>
        <xdr:cNvPr id="773966" name="Grafik 252" descr="040_EBC_Willi_Schatten.gif">
          <a:extLst>
            <a:ext uri="{FF2B5EF4-FFF2-40B4-BE49-F238E27FC236}">
              <a16:creationId xmlns:a16="http://schemas.microsoft.com/office/drawing/2014/main" id="{00000000-0008-0000-0E00-00004E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0451425"/>
          <a:ext cx="466725" cy="647700"/>
        </a:xfrm>
        <a:prstGeom prst="rect">
          <a:avLst/>
        </a:prstGeom>
        <a:noFill/>
        <a:ln w="9525">
          <a:noFill/>
          <a:miter lim="800000"/>
          <a:headEnd/>
          <a:tailEnd/>
        </a:ln>
      </xdr:spPr>
    </xdr:pic>
    <xdr:clientData/>
  </xdr:twoCellAnchor>
  <xdr:twoCellAnchor editAs="oneCell">
    <xdr:from>
      <xdr:col>1</xdr:col>
      <xdr:colOff>19050</xdr:colOff>
      <xdr:row>46</xdr:row>
      <xdr:rowOff>19050</xdr:rowOff>
    </xdr:from>
    <xdr:to>
      <xdr:col>1</xdr:col>
      <xdr:colOff>485775</xdr:colOff>
      <xdr:row>46</xdr:row>
      <xdr:rowOff>666750</xdr:rowOff>
    </xdr:to>
    <xdr:pic>
      <xdr:nvPicPr>
        <xdr:cNvPr id="773967" name="Grafik 253" descr="040_EBC_Willi_Schatten.gif">
          <a:extLst>
            <a:ext uri="{FF2B5EF4-FFF2-40B4-BE49-F238E27FC236}">
              <a16:creationId xmlns:a16="http://schemas.microsoft.com/office/drawing/2014/main" id="{00000000-0008-0000-0E00-00004F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127700"/>
          <a:ext cx="466725" cy="647700"/>
        </a:xfrm>
        <a:prstGeom prst="rect">
          <a:avLst/>
        </a:prstGeom>
        <a:noFill/>
        <a:ln w="9525">
          <a:noFill/>
          <a:miter lim="800000"/>
          <a:headEnd/>
          <a:tailEnd/>
        </a:ln>
      </xdr:spPr>
    </xdr:pic>
    <xdr:clientData/>
  </xdr:twoCellAnchor>
  <xdr:twoCellAnchor editAs="oneCell">
    <xdr:from>
      <xdr:col>1</xdr:col>
      <xdr:colOff>19050</xdr:colOff>
      <xdr:row>47</xdr:row>
      <xdr:rowOff>19050</xdr:rowOff>
    </xdr:from>
    <xdr:to>
      <xdr:col>1</xdr:col>
      <xdr:colOff>485775</xdr:colOff>
      <xdr:row>47</xdr:row>
      <xdr:rowOff>666750</xdr:rowOff>
    </xdr:to>
    <xdr:pic>
      <xdr:nvPicPr>
        <xdr:cNvPr id="773968" name="Grafik 254" descr="040_EBC_Willi_Schatten.gif">
          <a:extLst>
            <a:ext uri="{FF2B5EF4-FFF2-40B4-BE49-F238E27FC236}">
              <a16:creationId xmlns:a16="http://schemas.microsoft.com/office/drawing/2014/main" id="{00000000-0008-0000-0E00-000050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803975"/>
          <a:ext cx="466725" cy="647700"/>
        </a:xfrm>
        <a:prstGeom prst="rect">
          <a:avLst/>
        </a:prstGeom>
        <a:noFill/>
        <a:ln w="9525">
          <a:noFill/>
          <a:miter lim="800000"/>
          <a:headEnd/>
          <a:tailEnd/>
        </a:ln>
      </xdr:spPr>
    </xdr:pic>
    <xdr:clientData/>
  </xdr:twoCellAnchor>
  <xdr:twoCellAnchor editAs="oneCell">
    <xdr:from>
      <xdr:col>1</xdr:col>
      <xdr:colOff>19050</xdr:colOff>
      <xdr:row>48</xdr:row>
      <xdr:rowOff>19050</xdr:rowOff>
    </xdr:from>
    <xdr:to>
      <xdr:col>1</xdr:col>
      <xdr:colOff>485775</xdr:colOff>
      <xdr:row>48</xdr:row>
      <xdr:rowOff>666750</xdr:rowOff>
    </xdr:to>
    <xdr:pic>
      <xdr:nvPicPr>
        <xdr:cNvPr id="773969" name="Grafik 255" descr="040_EBC_Willi_Schatten.gif">
          <a:extLst>
            <a:ext uri="{FF2B5EF4-FFF2-40B4-BE49-F238E27FC236}">
              <a16:creationId xmlns:a16="http://schemas.microsoft.com/office/drawing/2014/main" id="{00000000-0008-0000-0E00-000051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2480250"/>
          <a:ext cx="466725" cy="647700"/>
        </a:xfrm>
        <a:prstGeom prst="rect">
          <a:avLst/>
        </a:prstGeom>
        <a:noFill/>
        <a:ln w="9525">
          <a:noFill/>
          <a:miter lim="800000"/>
          <a:headEnd/>
          <a:tailEnd/>
        </a:ln>
      </xdr:spPr>
    </xdr:pic>
    <xdr:clientData/>
  </xdr:twoCellAnchor>
  <xdr:twoCellAnchor editAs="oneCell">
    <xdr:from>
      <xdr:col>1</xdr:col>
      <xdr:colOff>19050</xdr:colOff>
      <xdr:row>49</xdr:row>
      <xdr:rowOff>19050</xdr:rowOff>
    </xdr:from>
    <xdr:to>
      <xdr:col>1</xdr:col>
      <xdr:colOff>485775</xdr:colOff>
      <xdr:row>49</xdr:row>
      <xdr:rowOff>666750</xdr:rowOff>
    </xdr:to>
    <xdr:pic>
      <xdr:nvPicPr>
        <xdr:cNvPr id="773970" name="Grafik 256" descr="050_EBC_Willi_Schatten.gif">
          <a:extLst>
            <a:ext uri="{FF2B5EF4-FFF2-40B4-BE49-F238E27FC236}">
              <a16:creationId xmlns:a16="http://schemas.microsoft.com/office/drawing/2014/main" id="{00000000-0008-0000-0E00-000052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156525"/>
          <a:ext cx="466725" cy="647700"/>
        </a:xfrm>
        <a:prstGeom prst="rect">
          <a:avLst/>
        </a:prstGeom>
        <a:noFill/>
        <a:ln w="9525">
          <a:noFill/>
          <a:miter lim="800000"/>
          <a:headEnd/>
          <a:tailEnd/>
        </a:ln>
      </xdr:spPr>
    </xdr:pic>
    <xdr:clientData/>
  </xdr:twoCellAnchor>
  <xdr:twoCellAnchor editAs="oneCell">
    <xdr:from>
      <xdr:col>1</xdr:col>
      <xdr:colOff>19050</xdr:colOff>
      <xdr:row>50</xdr:row>
      <xdr:rowOff>19050</xdr:rowOff>
    </xdr:from>
    <xdr:to>
      <xdr:col>1</xdr:col>
      <xdr:colOff>485775</xdr:colOff>
      <xdr:row>50</xdr:row>
      <xdr:rowOff>666750</xdr:rowOff>
    </xdr:to>
    <xdr:pic>
      <xdr:nvPicPr>
        <xdr:cNvPr id="773971" name="Grafik 257" descr="050_EBC_Willi_Schatten.gif">
          <a:extLst>
            <a:ext uri="{FF2B5EF4-FFF2-40B4-BE49-F238E27FC236}">
              <a16:creationId xmlns:a16="http://schemas.microsoft.com/office/drawing/2014/main" id="{00000000-0008-0000-0E00-000053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832800"/>
          <a:ext cx="466725" cy="647700"/>
        </a:xfrm>
        <a:prstGeom prst="rect">
          <a:avLst/>
        </a:prstGeom>
        <a:noFill/>
        <a:ln w="9525">
          <a:noFill/>
          <a:miter lim="800000"/>
          <a:headEnd/>
          <a:tailEnd/>
        </a:ln>
      </xdr:spPr>
    </xdr:pic>
    <xdr:clientData/>
  </xdr:twoCellAnchor>
  <xdr:twoCellAnchor editAs="oneCell">
    <xdr:from>
      <xdr:col>1</xdr:col>
      <xdr:colOff>19050</xdr:colOff>
      <xdr:row>51</xdr:row>
      <xdr:rowOff>19050</xdr:rowOff>
    </xdr:from>
    <xdr:to>
      <xdr:col>1</xdr:col>
      <xdr:colOff>485775</xdr:colOff>
      <xdr:row>51</xdr:row>
      <xdr:rowOff>666750</xdr:rowOff>
    </xdr:to>
    <xdr:pic>
      <xdr:nvPicPr>
        <xdr:cNvPr id="773972" name="Grafik 258" descr="050_EBC_Willi_Schatten.gif">
          <a:extLst>
            <a:ext uri="{FF2B5EF4-FFF2-40B4-BE49-F238E27FC236}">
              <a16:creationId xmlns:a16="http://schemas.microsoft.com/office/drawing/2014/main" id="{00000000-0008-0000-0E00-000054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4509075"/>
          <a:ext cx="466725" cy="647700"/>
        </a:xfrm>
        <a:prstGeom prst="rect">
          <a:avLst/>
        </a:prstGeom>
        <a:noFill/>
        <a:ln w="9525">
          <a:noFill/>
          <a:miter lim="800000"/>
          <a:headEnd/>
          <a:tailEnd/>
        </a:ln>
      </xdr:spPr>
    </xdr:pic>
    <xdr:clientData/>
  </xdr:twoCellAnchor>
  <xdr:twoCellAnchor editAs="oneCell">
    <xdr:from>
      <xdr:col>1</xdr:col>
      <xdr:colOff>19050</xdr:colOff>
      <xdr:row>52</xdr:row>
      <xdr:rowOff>19050</xdr:rowOff>
    </xdr:from>
    <xdr:to>
      <xdr:col>1</xdr:col>
      <xdr:colOff>485775</xdr:colOff>
      <xdr:row>52</xdr:row>
      <xdr:rowOff>666750</xdr:rowOff>
    </xdr:to>
    <xdr:pic>
      <xdr:nvPicPr>
        <xdr:cNvPr id="773973" name="Grafik 259" descr="050_EBC_Willi_Schatten.gif">
          <a:extLst>
            <a:ext uri="{FF2B5EF4-FFF2-40B4-BE49-F238E27FC236}">
              <a16:creationId xmlns:a16="http://schemas.microsoft.com/office/drawing/2014/main" id="{00000000-0008-0000-0E00-000055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185350"/>
          <a:ext cx="466725" cy="647700"/>
        </a:xfrm>
        <a:prstGeom prst="rect">
          <a:avLst/>
        </a:prstGeom>
        <a:noFill/>
        <a:ln w="9525">
          <a:noFill/>
          <a:miter lim="800000"/>
          <a:headEnd/>
          <a:tailEnd/>
        </a:ln>
      </xdr:spPr>
    </xdr:pic>
    <xdr:clientData/>
  </xdr:twoCellAnchor>
  <xdr:twoCellAnchor editAs="oneCell">
    <xdr:from>
      <xdr:col>1</xdr:col>
      <xdr:colOff>19050</xdr:colOff>
      <xdr:row>53</xdr:row>
      <xdr:rowOff>19050</xdr:rowOff>
    </xdr:from>
    <xdr:to>
      <xdr:col>1</xdr:col>
      <xdr:colOff>485775</xdr:colOff>
      <xdr:row>53</xdr:row>
      <xdr:rowOff>666750</xdr:rowOff>
    </xdr:to>
    <xdr:pic>
      <xdr:nvPicPr>
        <xdr:cNvPr id="773974" name="Grafik 260" descr="050_EBC_Willi_Schatten.gif">
          <a:extLst>
            <a:ext uri="{FF2B5EF4-FFF2-40B4-BE49-F238E27FC236}">
              <a16:creationId xmlns:a16="http://schemas.microsoft.com/office/drawing/2014/main" id="{00000000-0008-0000-0E00-000056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861625"/>
          <a:ext cx="466725" cy="647700"/>
        </a:xfrm>
        <a:prstGeom prst="rect">
          <a:avLst/>
        </a:prstGeom>
        <a:noFill/>
        <a:ln w="9525">
          <a:noFill/>
          <a:miter lim="800000"/>
          <a:headEnd/>
          <a:tailEnd/>
        </a:ln>
      </xdr:spPr>
    </xdr:pic>
    <xdr:clientData/>
  </xdr:twoCellAnchor>
  <xdr:twoCellAnchor editAs="oneCell">
    <xdr:from>
      <xdr:col>1</xdr:col>
      <xdr:colOff>19050</xdr:colOff>
      <xdr:row>54</xdr:row>
      <xdr:rowOff>19050</xdr:rowOff>
    </xdr:from>
    <xdr:to>
      <xdr:col>1</xdr:col>
      <xdr:colOff>485775</xdr:colOff>
      <xdr:row>54</xdr:row>
      <xdr:rowOff>666750</xdr:rowOff>
    </xdr:to>
    <xdr:pic>
      <xdr:nvPicPr>
        <xdr:cNvPr id="773975" name="Grafik 261" descr="050_EBC_Willi_Schatten.gif">
          <a:extLst>
            <a:ext uri="{FF2B5EF4-FFF2-40B4-BE49-F238E27FC236}">
              <a16:creationId xmlns:a16="http://schemas.microsoft.com/office/drawing/2014/main" id="{00000000-0008-0000-0E00-000057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6537900"/>
          <a:ext cx="466725" cy="647700"/>
        </a:xfrm>
        <a:prstGeom prst="rect">
          <a:avLst/>
        </a:prstGeom>
        <a:noFill/>
        <a:ln w="9525">
          <a:noFill/>
          <a:miter lim="800000"/>
          <a:headEnd/>
          <a:tailEnd/>
        </a:ln>
      </xdr:spPr>
    </xdr:pic>
    <xdr:clientData/>
  </xdr:twoCellAnchor>
  <xdr:twoCellAnchor editAs="oneCell">
    <xdr:from>
      <xdr:col>1</xdr:col>
      <xdr:colOff>19050</xdr:colOff>
      <xdr:row>55</xdr:row>
      <xdr:rowOff>19050</xdr:rowOff>
    </xdr:from>
    <xdr:to>
      <xdr:col>1</xdr:col>
      <xdr:colOff>485775</xdr:colOff>
      <xdr:row>55</xdr:row>
      <xdr:rowOff>666750</xdr:rowOff>
    </xdr:to>
    <xdr:pic>
      <xdr:nvPicPr>
        <xdr:cNvPr id="773976" name="Grafik 262" descr="050_EBC_Willi_Schatten.gif">
          <a:extLst>
            <a:ext uri="{FF2B5EF4-FFF2-40B4-BE49-F238E27FC236}">
              <a16:creationId xmlns:a16="http://schemas.microsoft.com/office/drawing/2014/main" id="{00000000-0008-0000-0E00-000058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214175"/>
          <a:ext cx="466725" cy="647700"/>
        </a:xfrm>
        <a:prstGeom prst="rect">
          <a:avLst/>
        </a:prstGeom>
        <a:noFill/>
        <a:ln w="9525">
          <a:noFill/>
          <a:miter lim="800000"/>
          <a:headEnd/>
          <a:tailEnd/>
        </a:ln>
      </xdr:spPr>
    </xdr:pic>
    <xdr:clientData/>
  </xdr:twoCellAnchor>
  <xdr:twoCellAnchor editAs="oneCell">
    <xdr:from>
      <xdr:col>1</xdr:col>
      <xdr:colOff>19050</xdr:colOff>
      <xdr:row>56</xdr:row>
      <xdr:rowOff>19050</xdr:rowOff>
    </xdr:from>
    <xdr:to>
      <xdr:col>1</xdr:col>
      <xdr:colOff>485775</xdr:colOff>
      <xdr:row>56</xdr:row>
      <xdr:rowOff>666750</xdr:rowOff>
    </xdr:to>
    <xdr:pic>
      <xdr:nvPicPr>
        <xdr:cNvPr id="773977" name="Grafik 263" descr="050_EBC_Willi_Schatten.gif">
          <a:extLst>
            <a:ext uri="{FF2B5EF4-FFF2-40B4-BE49-F238E27FC236}">
              <a16:creationId xmlns:a16="http://schemas.microsoft.com/office/drawing/2014/main" id="{00000000-0008-0000-0E00-000059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890450"/>
          <a:ext cx="466725" cy="647700"/>
        </a:xfrm>
        <a:prstGeom prst="rect">
          <a:avLst/>
        </a:prstGeom>
        <a:noFill/>
        <a:ln w="9525">
          <a:noFill/>
          <a:miter lim="800000"/>
          <a:headEnd/>
          <a:tailEnd/>
        </a:ln>
      </xdr:spPr>
    </xdr:pic>
    <xdr:clientData/>
  </xdr:twoCellAnchor>
  <xdr:twoCellAnchor editAs="oneCell">
    <xdr:from>
      <xdr:col>1</xdr:col>
      <xdr:colOff>19050</xdr:colOff>
      <xdr:row>57</xdr:row>
      <xdr:rowOff>19050</xdr:rowOff>
    </xdr:from>
    <xdr:to>
      <xdr:col>1</xdr:col>
      <xdr:colOff>485775</xdr:colOff>
      <xdr:row>57</xdr:row>
      <xdr:rowOff>666750</xdr:rowOff>
    </xdr:to>
    <xdr:pic>
      <xdr:nvPicPr>
        <xdr:cNvPr id="773978" name="Grafik 264" descr="050_EBC_Willi_Schatten.gif">
          <a:extLst>
            <a:ext uri="{FF2B5EF4-FFF2-40B4-BE49-F238E27FC236}">
              <a16:creationId xmlns:a16="http://schemas.microsoft.com/office/drawing/2014/main" id="{00000000-0008-0000-0E00-00005A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8566725"/>
          <a:ext cx="466725" cy="647700"/>
        </a:xfrm>
        <a:prstGeom prst="rect">
          <a:avLst/>
        </a:prstGeom>
        <a:noFill/>
        <a:ln w="9525">
          <a:noFill/>
          <a:miter lim="800000"/>
          <a:headEnd/>
          <a:tailEnd/>
        </a:ln>
      </xdr:spPr>
    </xdr:pic>
    <xdr:clientData/>
  </xdr:twoCellAnchor>
  <xdr:twoCellAnchor editAs="oneCell">
    <xdr:from>
      <xdr:col>1</xdr:col>
      <xdr:colOff>19050</xdr:colOff>
      <xdr:row>58</xdr:row>
      <xdr:rowOff>19050</xdr:rowOff>
    </xdr:from>
    <xdr:to>
      <xdr:col>1</xdr:col>
      <xdr:colOff>485775</xdr:colOff>
      <xdr:row>58</xdr:row>
      <xdr:rowOff>666750</xdr:rowOff>
    </xdr:to>
    <xdr:pic>
      <xdr:nvPicPr>
        <xdr:cNvPr id="773979" name="Grafik 265" descr="050_EBC_Willi_Schatten.gif">
          <a:extLst>
            <a:ext uri="{FF2B5EF4-FFF2-40B4-BE49-F238E27FC236}">
              <a16:creationId xmlns:a16="http://schemas.microsoft.com/office/drawing/2014/main" id="{00000000-0008-0000-0E00-00005B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9243000"/>
          <a:ext cx="466725" cy="647700"/>
        </a:xfrm>
        <a:prstGeom prst="rect">
          <a:avLst/>
        </a:prstGeom>
        <a:noFill/>
        <a:ln w="9525">
          <a:noFill/>
          <a:miter lim="800000"/>
          <a:headEnd/>
          <a:tailEnd/>
        </a:ln>
      </xdr:spPr>
    </xdr:pic>
    <xdr:clientData/>
  </xdr:twoCellAnchor>
  <xdr:twoCellAnchor editAs="oneCell">
    <xdr:from>
      <xdr:col>1</xdr:col>
      <xdr:colOff>19050</xdr:colOff>
      <xdr:row>59</xdr:row>
      <xdr:rowOff>19050</xdr:rowOff>
    </xdr:from>
    <xdr:to>
      <xdr:col>1</xdr:col>
      <xdr:colOff>485775</xdr:colOff>
      <xdr:row>59</xdr:row>
      <xdr:rowOff>666750</xdr:rowOff>
    </xdr:to>
    <xdr:pic>
      <xdr:nvPicPr>
        <xdr:cNvPr id="773980" name="Grafik 266" descr="060_EBC_Willi_Schatten.gif">
          <a:extLst>
            <a:ext uri="{FF2B5EF4-FFF2-40B4-BE49-F238E27FC236}">
              <a16:creationId xmlns:a16="http://schemas.microsoft.com/office/drawing/2014/main" id="{00000000-0008-0000-0E00-00005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39919275"/>
          <a:ext cx="466725" cy="647700"/>
        </a:xfrm>
        <a:prstGeom prst="rect">
          <a:avLst/>
        </a:prstGeom>
        <a:noFill/>
        <a:ln w="9525">
          <a:noFill/>
          <a:miter lim="800000"/>
          <a:headEnd/>
          <a:tailEnd/>
        </a:ln>
      </xdr:spPr>
    </xdr:pic>
    <xdr:clientData/>
  </xdr:twoCellAnchor>
  <xdr:twoCellAnchor editAs="oneCell">
    <xdr:from>
      <xdr:col>1</xdr:col>
      <xdr:colOff>19050</xdr:colOff>
      <xdr:row>60</xdr:row>
      <xdr:rowOff>19050</xdr:rowOff>
    </xdr:from>
    <xdr:to>
      <xdr:col>1</xdr:col>
      <xdr:colOff>485775</xdr:colOff>
      <xdr:row>60</xdr:row>
      <xdr:rowOff>666750</xdr:rowOff>
    </xdr:to>
    <xdr:pic>
      <xdr:nvPicPr>
        <xdr:cNvPr id="773981" name="Grafik 267" descr="060_EBC_Willi_Schatten.gif">
          <a:extLst>
            <a:ext uri="{FF2B5EF4-FFF2-40B4-BE49-F238E27FC236}">
              <a16:creationId xmlns:a16="http://schemas.microsoft.com/office/drawing/2014/main" id="{00000000-0008-0000-0E00-00005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0595550"/>
          <a:ext cx="466725" cy="647700"/>
        </a:xfrm>
        <a:prstGeom prst="rect">
          <a:avLst/>
        </a:prstGeom>
        <a:noFill/>
        <a:ln w="9525">
          <a:noFill/>
          <a:miter lim="800000"/>
          <a:headEnd/>
          <a:tailEnd/>
        </a:ln>
      </xdr:spPr>
    </xdr:pic>
    <xdr:clientData/>
  </xdr:twoCellAnchor>
  <xdr:twoCellAnchor editAs="oneCell">
    <xdr:from>
      <xdr:col>1</xdr:col>
      <xdr:colOff>19050</xdr:colOff>
      <xdr:row>61</xdr:row>
      <xdr:rowOff>19050</xdr:rowOff>
    </xdr:from>
    <xdr:to>
      <xdr:col>1</xdr:col>
      <xdr:colOff>485775</xdr:colOff>
      <xdr:row>61</xdr:row>
      <xdr:rowOff>666750</xdr:rowOff>
    </xdr:to>
    <xdr:pic>
      <xdr:nvPicPr>
        <xdr:cNvPr id="773982" name="Grafik 268" descr="060_EBC_Willi_Schatten.gif">
          <a:extLst>
            <a:ext uri="{FF2B5EF4-FFF2-40B4-BE49-F238E27FC236}">
              <a16:creationId xmlns:a16="http://schemas.microsoft.com/office/drawing/2014/main" id="{00000000-0008-0000-0E00-00005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271825"/>
          <a:ext cx="466725" cy="647700"/>
        </a:xfrm>
        <a:prstGeom prst="rect">
          <a:avLst/>
        </a:prstGeom>
        <a:noFill/>
        <a:ln w="9525">
          <a:noFill/>
          <a:miter lim="800000"/>
          <a:headEnd/>
          <a:tailEnd/>
        </a:ln>
      </xdr:spPr>
    </xdr:pic>
    <xdr:clientData/>
  </xdr:twoCellAnchor>
  <xdr:twoCellAnchor editAs="oneCell">
    <xdr:from>
      <xdr:col>1</xdr:col>
      <xdr:colOff>19050</xdr:colOff>
      <xdr:row>62</xdr:row>
      <xdr:rowOff>19050</xdr:rowOff>
    </xdr:from>
    <xdr:to>
      <xdr:col>1</xdr:col>
      <xdr:colOff>485775</xdr:colOff>
      <xdr:row>62</xdr:row>
      <xdr:rowOff>666750</xdr:rowOff>
    </xdr:to>
    <xdr:pic>
      <xdr:nvPicPr>
        <xdr:cNvPr id="773983" name="Grafik 269" descr="060_EBC_Willi_Schatten.gif">
          <a:extLst>
            <a:ext uri="{FF2B5EF4-FFF2-40B4-BE49-F238E27FC236}">
              <a16:creationId xmlns:a16="http://schemas.microsoft.com/office/drawing/2014/main" id="{00000000-0008-0000-0E00-00005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948100"/>
          <a:ext cx="466725" cy="647700"/>
        </a:xfrm>
        <a:prstGeom prst="rect">
          <a:avLst/>
        </a:prstGeom>
        <a:noFill/>
        <a:ln w="9525">
          <a:noFill/>
          <a:miter lim="800000"/>
          <a:headEnd/>
          <a:tailEnd/>
        </a:ln>
      </xdr:spPr>
    </xdr:pic>
    <xdr:clientData/>
  </xdr:twoCellAnchor>
  <xdr:twoCellAnchor editAs="oneCell">
    <xdr:from>
      <xdr:col>1</xdr:col>
      <xdr:colOff>19050</xdr:colOff>
      <xdr:row>63</xdr:row>
      <xdr:rowOff>19050</xdr:rowOff>
    </xdr:from>
    <xdr:to>
      <xdr:col>1</xdr:col>
      <xdr:colOff>485775</xdr:colOff>
      <xdr:row>63</xdr:row>
      <xdr:rowOff>666750</xdr:rowOff>
    </xdr:to>
    <xdr:pic>
      <xdr:nvPicPr>
        <xdr:cNvPr id="773984" name="Grafik 270" descr="060_EBC_Willi_Schatten.gif">
          <a:extLst>
            <a:ext uri="{FF2B5EF4-FFF2-40B4-BE49-F238E27FC236}">
              <a16:creationId xmlns:a16="http://schemas.microsoft.com/office/drawing/2014/main" id="{00000000-0008-0000-0E00-000060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2624375"/>
          <a:ext cx="466725" cy="647700"/>
        </a:xfrm>
        <a:prstGeom prst="rect">
          <a:avLst/>
        </a:prstGeom>
        <a:noFill/>
        <a:ln w="9525">
          <a:noFill/>
          <a:miter lim="800000"/>
          <a:headEnd/>
          <a:tailEnd/>
        </a:ln>
      </xdr:spPr>
    </xdr:pic>
    <xdr:clientData/>
  </xdr:twoCellAnchor>
  <xdr:twoCellAnchor editAs="oneCell">
    <xdr:from>
      <xdr:col>1</xdr:col>
      <xdr:colOff>19050</xdr:colOff>
      <xdr:row>64</xdr:row>
      <xdr:rowOff>19050</xdr:rowOff>
    </xdr:from>
    <xdr:to>
      <xdr:col>1</xdr:col>
      <xdr:colOff>485775</xdr:colOff>
      <xdr:row>64</xdr:row>
      <xdr:rowOff>666750</xdr:rowOff>
    </xdr:to>
    <xdr:pic>
      <xdr:nvPicPr>
        <xdr:cNvPr id="773985" name="Grafik 271" descr="060_EBC_Willi_Schatten.gif">
          <a:extLst>
            <a:ext uri="{FF2B5EF4-FFF2-40B4-BE49-F238E27FC236}">
              <a16:creationId xmlns:a16="http://schemas.microsoft.com/office/drawing/2014/main" id="{00000000-0008-0000-0E00-000061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300650"/>
          <a:ext cx="466725" cy="647700"/>
        </a:xfrm>
        <a:prstGeom prst="rect">
          <a:avLst/>
        </a:prstGeom>
        <a:noFill/>
        <a:ln w="9525">
          <a:noFill/>
          <a:miter lim="800000"/>
          <a:headEnd/>
          <a:tailEnd/>
        </a:ln>
      </xdr:spPr>
    </xdr:pic>
    <xdr:clientData/>
  </xdr:twoCellAnchor>
  <xdr:twoCellAnchor editAs="oneCell">
    <xdr:from>
      <xdr:col>1</xdr:col>
      <xdr:colOff>19050</xdr:colOff>
      <xdr:row>65</xdr:row>
      <xdr:rowOff>19050</xdr:rowOff>
    </xdr:from>
    <xdr:to>
      <xdr:col>1</xdr:col>
      <xdr:colOff>485775</xdr:colOff>
      <xdr:row>65</xdr:row>
      <xdr:rowOff>666750</xdr:rowOff>
    </xdr:to>
    <xdr:pic>
      <xdr:nvPicPr>
        <xdr:cNvPr id="773986" name="Grafik 272" descr="060_EBC_Willi_Schatten.gif">
          <a:extLst>
            <a:ext uri="{FF2B5EF4-FFF2-40B4-BE49-F238E27FC236}">
              <a16:creationId xmlns:a16="http://schemas.microsoft.com/office/drawing/2014/main" id="{00000000-0008-0000-0E00-000062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976925"/>
          <a:ext cx="466725" cy="647700"/>
        </a:xfrm>
        <a:prstGeom prst="rect">
          <a:avLst/>
        </a:prstGeom>
        <a:noFill/>
        <a:ln w="9525">
          <a:noFill/>
          <a:miter lim="800000"/>
          <a:headEnd/>
          <a:tailEnd/>
        </a:ln>
      </xdr:spPr>
    </xdr:pic>
    <xdr:clientData/>
  </xdr:twoCellAnchor>
  <xdr:twoCellAnchor editAs="oneCell">
    <xdr:from>
      <xdr:col>1</xdr:col>
      <xdr:colOff>19050</xdr:colOff>
      <xdr:row>66</xdr:row>
      <xdr:rowOff>19050</xdr:rowOff>
    </xdr:from>
    <xdr:to>
      <xdr:col>1</xdr:col>
      <xdr:colOff>485775</xdr:colOff>
      <xdr:row>66</xdr:row>
      <xdr:rowOff>666750</xdr:rowOff>
    </xdr:to>
    <xdr:pic>
      <xdr:nvPicPr>
        <xdr:cNvPr id="773987" name="Grafik 273" descr="060_EBC_Willi_Schatten.gif">
          <a:extLst>
            <a:ext uri="{FF2B5EF4-FFF2-40B4-BE49-F238E27FC236}">
              <a16:creationId xmlns:a16="http://schemas.microsoft.com/office/drawing/2014/main" id="{00000000-0008-0000-0E00-000063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4653200"/>
          <a:ext cx="466725" cy="647700"/>
        </a:xfrm>
        <a:prstGeom prst="rect">
          <a:avLst/>
        </a:prstGeom>
        <a:noFill/>
        <a:ln w="9525">
          <a:noFill/>
          <a:miter lim="800000"/>
          <a:headEnd/>
          <a:tailEnd/>
        </a:ln>
      </xdr:spPr>
    </xdr:pic>
    <xdr:clientData/>
  </xdr:twoCellAnchor>
  <xdr:twoCellAnchor editAs="oneCell">
    <xdr:from>
      <xdr:col>1</xdr:col>
      <xdr:colOff>19050</xdr:colOff>
      <xdr:row>67</xdr:row>
      <xdr:rowOff>19050</xdr:rowOff>
    </xdr:from>
    <xdr:to>
      <xdr:col>1</xdr:col>
      <xdr:colOff>485775</xdr:colOff>
      <xdr:row>67</xdr:row>
      <xdr:rowOff>666750</xdr:rowOff>
    </xdr:to>
    <xdr:pic>
      <xdr:nvPicPr>
        <xdr:cNvPr id="773988" name="Grafik 274" descr="060_EBC_Willi_Schatten.gif">
          <a:extLst>
            <a:ext uri="{FF2B5EF4-FFF2-40B4-BE49-F238E27FC236}">
              <a16:creationId xmlns:a16="http://schemas.microsoft.com/office/drawing/2014/main" id="{00000000-0008-0000-0E00-000064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5329475"/>
          <a:ext cx="466725" cy="647700"/>
        </a:xfrm>
        <a:prstGeom prst="rect">
          <a:avLst/>
        </a:prstGeom>
        <a:noFill/>
        <a:ln w="9525">
          <a:noFill/>
          <a:miter lim="800000"/>
          <a:headEnd/>
          <a:tailEnd/>
        </a:ln>
      </xdr:spPr>
    </xdr:pic>
    <xdr:clientData/>
  </xdr:twoCellAnchor>
  <xdr:twoCellAnchor editAs="oneCell">
    <xdr:from>
      <xdr:col>1</xdr:col>
      <xdr:colOff>19050</xdr:colOff>
      <xdr:row>68</xdr:row>
      <xdr:rowOff>19050</xdr:rowOff>
    </xdr:from>
    <xdr:to>
      <xdr:col>1</xdr:col>
      <xdr:colOff>485775</xdr:colOff>
      <xdr:row>68</xdr:row>
      <xdr:rowOff>666750</xdr:rowOff>
    </xdr:to>
    <xdr:pic>
      <xdr:nvPicPr>
        <xdr:cNvPr id="773989" name="Grafik 275" descr="060_EBC_Willi_Schatten.gif">
          <a:extLst>
            <a:ext uri="{FF2B5EF4-FFF2-40B4-BE49-F238E27FC236}">
              <a16:creationId xmlns:a16="http://schemas.microsoft.com/office/drawing/2014/main" id="{00000000-0008-0000-0E00-000065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005750"/>
          <a:ext cx="466725" cy="647700"/>
        </a:xfrm>
        <a:prstGeom prst="rect">
          <a:avLst/>
        </a:prstGeom>
        <a:noFill/>
        <a:ln w="9525">
          <a:noFill/>
          <a:miter lim="800000"/>
          <a:headEnd/>
          <a:tailEnd/>
        </a:ln>
      </xdr:spPr>
    </xdr:pic>
    <xdr:clientData/>
  </xdr:twoCellAnchor>
  <xdr:twoCellAnchor editAs="oneCell">
    <xdr:from>
      <xdr:col>1</xdr:col>
      <xdr:colOff>19050</xdr:colOff>
      <xdr:row>69</xdr:row>
      <xdr:rowOff>19050</xdr:rowOff>
    </xdr:from>
    <xdr:to>
      <xdr:col>1</xdr:col>
      <xdr:colOff>485775</xdr:colOff>
      <xdr:row>69</xdr:row>
      <xdr:rowOff>666750</xdr:rowOff>
    </xdr:to>
    <xdr:pic>
      <xdr:nvPicPr>
        <xdr:cNvPr id="773990" name="Grafik 276" descr="060_EBC_Willi_Schatten.gif">
          <a:extLst>
            <a:ext uri="{FF2B5EF4-FFF2-40B4-BE49-F238E27FC236}">
              <a16:creationId xmlns:a16="http://schemas.microsoft.com/office/drawing/2014/main" id="{00000000-0008-0000-0E00-000066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682025"/>
          <a:ext cx="466725" cy="647700"/>
        </a:xfrm>
        <a:prstGeom prst="rect">
          <a:avLst/>
        </a:prstGeom>
        <a:noFill/>
        <a:ln w="9525">
          <a:noFill/>
          <a:miter lim="800000"/>
          <a:headEnd/>
          <a:tailEnd/>
        </a:ln>
      </xdr:spPr>
    </xdr:pic>
    <xdr:clientData/>
  </xdr:twoCellAnchor>
  <xdr:twoCellAnchor editAs="oneCell">
    <xdr:from>
      <xdr:col>1</xdr:col>
      <xdr:colOff>19050</xdr:colOff>
      <xdr:row>70</xdr:row>
      <xdr:rowOff>19050</xdr:rowOff>
    </xdr:from>
    <xdr:to>
      <xdr:col>1</xdr:col>
      <xdr:colOff>485775</xdr:colOff>
      <xdr:row>70</xdr:row>
      <xdr:rowOff>666750</xdr:rowOff>
    </xdr:to>
    <xdr:pic>
      <xdr:nvPicPr>
        <xdr:cNvPr id="773991" name="Grafik 277" descr="060_EBC_Willi_Schatten.gif">
          <a:extLst>
            <a:ext uri="{FF2B5EF4-FFF2-40B4-BE49-F238E27FC236}">
              <a16:creationId xmlns:a16="http://schemas.microsoft.com/office/drawing/2014/main" id="{00000000-0008-0000-0E00-000067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7358300"/>
          <a:ext cx="466725" cy="647700"/>
        </a:xfrm>
        <a:prstGeom prst="rect">
          <a:avLst/>
        </a:prstGeom>
        <a:noFill/>
        <a:ln w="9525">
          <a:noFill/>
          <a:miter lim="800000"/>
          <a:headEnd/>
          <a:tailEnd/>
        </a:ln>
      </xdr:spPr>
    </xdr:pic>
    <xdr:clientData/>
  </xdr:twoCellAnchor>
  <xdr:twoCellAnchor editAs="oneCell">
    <xdr:from>
      <xdr:col>1</xdr:col>
      <xdr:colOff>19050</xdr:colOff>
      <xdr:row>71</xdr:row>
      <xdr:rowOff>19050</xdr:rowOff>
    </xdr:from>
    <xdr:to>
      <xdr:col>1</xdr:col>
      <xdr:colOff>485775</xdr:colOff>
      <xdr:row>71</xdr:row>
      <xdr:rowOff>666750</xdr:rowOff>
    </xdr:to>
    <xdr:pic>
      <xdr:nvPicPr>
        <xdr:cNvPr id="773992" name="Grafik 278" descr="060_EBC_Willi_Schatten.gif">
          <a:extLst>
            <a:ext uri="{FF2B5EF4-FFF2-40B4-BE49-F238E27FC236}">
              <a16:creationId xmlns:a16="http://schemas.microsoft.com/office/drawing/2014/main" id="{00000000-0008-0000-0E00-000068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034575"/>
          <a:ext cx="466725" cy="647700"/>
        </a:xfrm>
        <a:prstGeom prst="rect">
          <a:avLst/>
        </a:prstGeom>
        <a:noFill/>
        <a:ln w="9525">
          <a:noFill/>
          <a:miter lim="800000"/>
          <a:headEnd/>
          <a:tailEnd/>
        </a:ln>
      </xdr:spPr>
    </xdr:pic>
    <xdr:clientData/>
  </xdr:twoCellAnchor>
  <xdr:twoCellAnchor editAs="oneCell">
    <xdr:from>
      <xdr:col>1</xdr:col>
      <xdr:colOff>19050</xdr:colOff>
      <xdr:row>72</xdr:row>
      <xdr:rowOff>19050</xdr:rowOff>
    </xdr:from>
    <xdr:to>
      <xdr:col>1</xdr:col>
      <xdr:colOff>485775</xdr:colOff>
      <xdr:row>72</xdr:row>
      <xdr:rowOff>666750</xdr:rowOff>
    </xdr:to>
    <xdr:pic>
      <xdr:nvPicPr>
        <xdr:cNvPr id="773993" name="Grafik 279" descr="060_EBC_Willi_Schatten.gif">
          <a:extLst>
            <a:ext uri="{FF2B5EF4-FFF2-40B4-BE49-F238E27FC236}">
              <a16:creationId xmlns:a16="http://schemas.microsoft.com/office/drawing/2014/main" id="{00000000-0008-0000-0E00-000069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710850"/>
          <a:ext cx="466725" cy="647700"/>
        </a:xfrm>
        <a:prstGeom prst="rect">
          <a:avLst/>
        </a:prstGeom>
        <a:noFill/>
        <a:ln w="9525">
          <a:noFill/>
          <a:miter lim="800000"/>
          <a:headEnd/>
          <a:tailEnd/>
        </a:ln>
      </xdr:spPr>
    </xdr:pic>
    <xdr:clientData/>
  </xdr:twoCellAnchor>
  <xdr:twoCellAnchor editAs="oneCell">
    <xdr:from>
      <xdr:col>1</xdr:col>
      <xdr:colOff>19050</xdr:colOff>
      <xdr:row>73</xdr:row>
      <xdr:rowOff>19050</xdr:rowOff>
    </xdr:from>
    <xdr:to>
      <xdr:col>1</xdr:col>
      <xdr:colOff>485775</xdr:colOff>
      <xdr:row>73</xdr:row>
      <xdr:rowOff>666750</xdr:rowOff>
    </xdr:to>
    <xdr:pic>
      <xdr:nvPicPr>
        <xdr:cNvPr id="773994" name="Grafik 280" descr="060_EBC_Willi_Schatten.gif">
          <a:extLst>
            <a:ext uri="{FF2B5EF4-FFF2-40B4-BE49-F238E27FC236}">
              <a16:creationId xmlns:a16="http://schemas.microsoft.com/office/drawing/2014/main" id="{00000000-0008-0000-0E00-00006A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9387125"/>
          <a:ext cx="466725" cy="647700"/>
        </a:xfrm>
        <a:prstGeom prst="rect">
          <a:avLst/>
        </a:prstGeom>
        <a:noFill/>
        <a:ln w="9525">
          <a:noFill/>
          <a:miter lim="800000"/>
          <a:headEnd/>
          <a:tailEnd/>
        </a:ln>
      </xdr:spPr>
    </xdr:pic>
    <xdr:clientData/>
  </xdr:twoCellAnchor>
  <xdr:twoCellAnchor editAs="oneCell">
    <xdr:from>
      <xdr:col>1</xdr:col>
      <xdr:colOff>19050</xdr:colOff>
      <xdr:row>74</xdr:row>
      <xdr:rowOff>19050</xdr:rowOff>
    </xdr:from>
    <xdr:to>
      <xdr:col>1</xdr:col>
      <xdr:colOff>485775</xdr:colOff>
      <xdr:row>74</xdr:row>
      <xdr:rowOff>666750</xdr:rowOff>
    </xdr:to>
    <xdr:pic>
      <xdr:nvPicPr>
        <xdr:cNvPr id="773995" name="Grafik 281" descr="060_EBC_Willi_Schatten.gif">
          <a:extLst>
            <a:ext uri="{FF2B5EF4-FFF2-40B4-BE49-F238E27FC236}">
              <a16:creationId xmlns:a16="http://schemas.microsoft.com/office/drawing/2014/main" id="{00000000-0008-0000-0E00-00006B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063400"/>
          <a:ext cx="466725" cy="647700"/>
        </a:xfrm>
        <a:prstGeom prst="rect">
          <a:avLst/>
        </a:prstGeom>
        <a:noFill/>
        <a:ln w="9525">
          <a:noFill/>
          <a:miter lim="800000"/>
          <a:headEnd/>
          <a:tailEnd/>
        </a:ln>
      </xdr:spPr>
    </xdr:pic>
    <xdr:clientData/>
  </xdr:twoCellAnchor>
  <xdr:twoCellAnchor editAs="oneCell">
    <xdr:from>
      <xdr:col>1</xdr:col>
      <xdr:colOff>19050</xdr:colOff>
      <xdr:row>75</xdr:row>
      <xdr:rowOff>19050</xdr:rowOff>
    </xdr:from>
    <xdr:to>
      <xdr:col>1</xdr:col>
      <xdr:colOff>485775</xdr:colOff>
      <xdr:row>75</xdr:row>
      <xdr:rowOff>666750</xdr:rowOff>
    </xdr:to>
    <xdr:pic>
      <xdr:nvPicPr>
        <xdr:cNvPr id="773996" name="Grafik 282" descr="060_EBC_Willi_Schatten.gif">
          <a:extLst>
            <a:ext uri="{FF2B5EF4-FFF2-40B4-BE49-F238E27FC236}">
              <a16:creationId xmlns:a16="http://schemas.microsoft.com/office/drawing/2014/main" id="{00000000-0008-0000-0E00-00006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739675"/>
          <a:ext cx="466725" cy="647700"/>
        </a:xfrm>
        <a:prstGeom prst="rect">
          <a:avLst/>
        </a:prstGeom>
        <a:noFill/>
        <a:ln w="9525">
          <a:noFill/>
          <a:miter lim="800000"/>
          <a:headEnd/>
          <a:tailEnd/>
        </a:ln>
      </xdr:spPr>
    </xdr:pic>
    <xdr:clientData/>
  </xdr:twoCellAnchor>
  <xdr:twoCellAnchor editAs="oneCell">
    <xdr:from>
      <xdr:col>1</xdr:col>
      <xdr:colOff>19050</xdr:colOff>
      <xdr:row>76</xdr:row>
      <xdr:rowOff>19050</xdr:rowOff>
    </xdr:from>
    <xdr:to>
      <xdr:col>1</xdr:col>
      <xdr:colOff>485775</xdr:colOff>
      <xdr:row>76</xdr:row>
      <xdr:rowOff>666750</xdr:rowOff>
    </xdr:to>
    <xdr:pic>
      <xdr:nvPicPr>
        <xdr:cNvPr id="773997" name="Grafik 283" descr="060_EBC_Willi_Schatten.gif">
          <a:extLst>
            <a:ext uri="{FF2B5EF4-FFF2-40B4-BE49-F238E27FC236}">
              <a16:creationId xmlns:a16="http://schemas.microsoft.com/office/drawing/2014/main" id="{00000000-0008-0000-0E00-00006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1415950"/>
          <a:ext cx="466725" cy="647700"/>
        </a:xfrm>
        <a:prstGeom prst="rect">
          <a:avLst/>
        </a:prstGeom>
        <a:noFill/>
        <a:ln w="9525">
          <a:noFill/>
          <a:miter lim="800000"/>
          <a:headEnd/>
          <a:tailEnd/>
        </a:ln>
      </xdr:spPr>
    </xdr:pic>
    <xdr:clientData/>
  </xdr:twoCellAnchor>
  <xdr:twoCellAnchor editAs="oneCell">
    <xdr:from>
      <xdr:col>1</xdr:col>
      <xdr:colOff>19050</xdr:colOff>
      <xdr:row>77</xdr:row>
      <xdr:rowOff>19050</xdr:rowOff>
    </xdr:from>
    <xdr:to>
      <xdr:col>1</xdr:col>
      <xdr:colOff>485775</xdr:colOff>
      <xdr:row>77</xdr:row>
      <xdr:rowOff>666750</xdr:rowOff>
    </xdr:to>
    <xdr:pic>
      <xdr:nvPicPr>
        <xdr:cNvPr id="773998" name="Grafik 284" descr="060_EBC_Willi_Schatten.gif">
          <a:extLst>
            <a:ext uri="{FF2B5EF4-FFF2-40B4-BE49-F238E27FC236}">
              <a16:creationId xmlns:a16="http://schemas.microsoft.com/office/drawing/2014/main" id="{00000000-0008-0000-0E00-00006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092225"/>
          <a:ext cx="466725" cy="647700"/>
        </a:xfrm>
        <a:prstGeom prst="rect">
          <a:avLst/>
        </a:prstGeom>
        <a:noFill/>
        <a:ln w="9525">
          <a:noFill/>
          <a:miter lim="800000"/>
          <a:headEnd/>
          <a:tailEnd/>
        </a:ln>
      </xdr:spPr>
    </xdr:pic>
    <xdr:clientData/>
  </xdr:twoCellAnchor>
  <xdr:twoCellAnchor editAs="oneCell">
    <xdr:from>
      <xdr:col>1</xdr:col>
      <xdr:colOff>19050</xdr:colOff>
      <xdr:row>78</xdr:row>
      <xdr:rowOff>19050</xdr:rowOff>
    </xdr:from>
    <xdr:to>
      <xdr:col>1</xdr:col>
      <xdr:colOff>485775</xdr:colOff>
      <xdr:row>78</xdr:row>
      <xdr:rowOff>666750</xdr:rowOff>
    </xdr:to>
    <xdr:pic>
      <xdr:nvPicPr>
        <xdr:cNvPr id="773999" name="Grafik 285" descr="060_EBC_Willi_Schatten.gif">
          <a:extLst>
            <a:ext uri="{FF2B5EF4-FFF2-40B4-BE49-F238E27FC236}">
              <a16:creationId xmlns:a16="http://schemas.microsoft.com/office/drawing/2014/main" id="{00000000-0008-0000-0E00-00006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768500"/>
          <a:ext cx="466725" cy="647700"/>
        </a:xfrm>
        <a:prstGeom prst="rect">
          <a:avLst/>
        </a:prstGeom>
        <a:noFill/>
        <a:ln w="9525">
          <a:noFill/>
          <a:miter lim="800000"/>
          <a:headEnd/>
          <a:tailEnd/>
        </a:ln>
      </xdr:spPr>
    </xdr:pic>
    <xdr:clientData/>
  </xdr:twoCellAnchor>
  <xdr:twoCellAnchor editAs="oneCell">
    <xdr:from>
      <xdr:col>1</xdr:col>
      <xdr:colOff>19050</xdr:colOff>
      <xdr:row>79</xdr:row>
      <xdr:rowOff>19050</xdr:rowOff>
    </xdr:from>
    <xdr:to>
      <xdr:col>1</xdr:col>
      <xdr:colOff>485775</xdr:colOff>
      <xdr:row>79</xdr:row>
      <xdr:rowOff>666750</xdr:rowOff>
    </xdr:to>
    <xdr:pic>
      <xdr:nvPicPr>
        <xdr:cNvPr id="774000" name="Grafik 286" descr="080_EBC_Willi_Schatten.gif">
          <a:extLst>
            <a:ext uri="{FF2B5EF4-FFF2-40B4-BE49-F238E27FC236}">
              <a16:creationId xmlns:a16="http://schemas.microsoft.com/office/drawing/2014/main" id="{00000000-0008-0000-0E00-00007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3444775"/>
          <a:ext cx="466725" cy="647700"/>
        </a:xfrm>
        <a:prstGeom prst="rect">
          <a:avLst/>
        </a:prstGeom>
        <a:noFill/>
        <a:ln w="9525">
          <a:noFill/>
          <a:miter lim="800000"/>
          <a:headEnd/>
          <a:tailEnd/>
        </a:ln>
      </xdr:spPr>
    </xdr:pic>
    <xdr:clientData/>
  </xdr:twoCellAnchor>
  <xdr:twoCellAnchor editAs="oneCell">
    <xdr:from>
      <xdr:col>1</xdr:col>
      <xdr:colOff>19050</xdr:colOff>
      <xdr:row>80</xdr:row>
      <xdr:rowOff>19050</xdr:rowOff>
    </xdr:from>
    <xdr:to>
      <xdr:col>1</xdr:col>
      <xdr:colOff>485775</xdr:colOff>
      <xdr:row>80</xdr:row>
      <xdr:rowOff>666750</xdr:rowOff>
    </xdr:to>
    <xdr:pic>
      <xdr:nvPicPr>
        <xdr:cNvPr id="774001" name="Grafik 287" descr="080_EBC_Willi_Schatten.gif">
          <a:extLst>
            <a:ext uri="{FF2B5EF4-FFF2-40B4-BE49-F238E27FC236}">
              <a16:creationId xmlns:a16="http://schemas.microsoft.com/office/drawing/2014/main" id="{00000000-0008-0000-0E00-00007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121050"/>
          <a:ext cx="466725" cy="647700"/>
        </a:xfrm>
        <a:prstGeom prst="rect">
          <a:avLst/>
        </a:prstGeom>
        <a:noFill/>
        <a:ln w="9525">
          <a:noFill/>
          <a:miter lim="800000"/>
          <a:headEnd/>
          <a:tailEnd/>
        </a:ln>
      </xdr:spPr>
    </xdr:pic>
    <xdr:clientData/>
  </xdr:twoCellAnchor>
  <xdr:twoCellAnchor editAs="oneCell">
    <xdr:from>
      <xdr:col>1</xdr:col>
      <xdr:colOff>19050</xdr:colOff>
      <xdr:row>81</xdr:row>
      <xdr:rowOff>19050</xdr:rowOff>
    </xdr:from>
    <xdr:to>
      <xdr:col>1</xdr:col>
      <xdr:colOff>485775</xdr:colOff>
      <xdr:row>81</xdr:row>
      <xdr:rowOff>666750</xdr:rowOff>
    </xdr:to>
    <xdr:pic>
      <xdr:nvPicPr>
        <xdr:cNvPr id="774002" name="Grafik 288" descr="080_EBC_Willi_Schatten.gif">
          <a:extLst>
            <a:ext uri="{FF2B5EF4-FFF2-40B4-BE49-F238E27FC236}">
              <a16:creationId xmlns:a16="http://schemas.microsoft.com/office/drawing/2014/main" id="{00000000-0008-0000-0E00-00007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797325"/>
          <a:ext cx="466725" cy="647700"/>
        </a:xfrm>
        <a:prstGeom prst="rect">
          <a:avLst/>
        </a:prstGeom>
        <a:noFill/>
        <a:ln w="9525">
          <a:noFill/>
          <a:miter lim="800000"/>
          <a:headEnd/>
          <a:tailEnd/>
        </a:ln>
      </xdr:spPr>
    </xdr:pic>
    <xdr:clientData/>
  </xdr:twoCellAnchor>
  <xdr:twoCellAnchor editAs="oneCell">
    <xdr:from>
      <xdr:col>1</xdr:col>
      <xdr:colOff>19050</xdr:colOff>
      <xdr:row>82</xdr:row>
      <xdr:rowOff>19050</xdr:rowOff>
    </xdr:from>
    <xdr:to>
      <xdr:col>1</xdr:col>
      <xdr:colOff>485775</xdr:colOff>
      <xdr:row>82</xdr:row>
      <xdr:rowOff>666750</xdr:rowOff>
    </xdr:to>
    <xdr:pic>
      <xdr:nvPicPr>
        <xdr:cNvPr id="774003" name="Grafik 289" descr="080_EBC_Willi_Schatten.gif">
          <a:extLst>
            <a:ext uri="{FF2B5EF4-FFF2-40B4-BE49-F238E27FC236}">
              <a16:creationId xmlns:a16="http://schemas.microsoft.com/office/drawing/2014/main" id="{00000000-0008-0000-0E00-00007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5473600"/>
          <a:ext cx="466725" cy="647700"/>
        </a:xfrm>
        <a:prstGeom prst="rect">
          <a:avLst/>
        </a:prstGeom>
        <a:noFill/>
        <a:ln w="9525">
          <a:noFill/>
          <a:miter lim="800000"/>
          <a:headEnd/>
          <a:tailEnd/>
        </a:ln>
      </xdr:spPr>
    </xdr:pic>
    <xdr:clientData/>
  </xdr:twoCellAnchor>
  <xdr:twoCellAnchor editAs="oneCell">
    <xdr:from>
      <xdr:col>1</xdr:col>
      <xdr:colOff>19050</xdr:colOff>
      <xdr:row>83</xdr:row>
      <xdr:rowOff>19050</xdr:rowOff>
    </xdr:from>
    <xdr:to>
      <xdr:col>1</xdr:col>
      <xdr:colOff>485775</xdr:colOff>
      <xdr:row>83</xdr:row>
      <xdr:rowOff>666750</xdr:rowOff>
    </xdr:to>
    <xdr:pic>
      <xdr:nvPicPr>
        <xdr:cNvPr id="774004" name="Grafik 290" descr="080_EBC_Willi_Schatten.gif">
          <a:extLst>
            <a:ext uri="{FF2B5EF4-FFF2-40B4-BE49-F238E27FC236}">
              <a16:creationId xmlns:a16="http://schemas.microsoft.com/office/drawing/2014/main" id="{00000000-0008-0000-0E00-00007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149875"/>
          <a:ext cx="466725" cy="647700"/>
        </a:xfrm>
        <a:prstGeom prst="rect">
          <a:avLst/>
        </a:prstGeom>
        <a:noFill/>
        <a:ln w="9525">
          <a:noFill/>
          <a:miter lim="800000"/>
          <a:headEnd/>
          <a:tailEnd/>
        </a:ln>
      </xdr:spPr>
    </xdr:pic>
    <xdr:clientData/>
  </xdr:twoCellAnchor>
  <xdr:twoCellAnchor editAs="oneCell">
    <xdr:from>
      <xdr:col>1</xdr:col>
      <xdr:colOff>19050</xdr:colOff>
      <xdr:row>84</xdr:row>
      <xdr:rowOff>19050</xdr:rowOff>
    </xdr:from>
    <xdr:to>
      <xdr:col>1</xdr:col>
      <xdr:colOff>485775</xdr:colOff>
      <xdr:row>84</xdr:row>
      <xdr:rowOff>666750</xdr:rowOff>
    </xdr:to>
    <xdr:pic>
      <xdr:nvPicPr>
        <xdr:cNvPr id="774005" name="Grafik 291" descr="080_EBC_Willi_Schatten.gif">
          <a:extLst>
            <a:ext uri="{FF2B5EF4-FFF2-40B4-BE49-F238E27FC236}">
              <a16:creationId xmlns:a16="http://schemas.microsoft.com/office/drawing/2014/main" id="{00000000-0008-0000-0E00-000075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826150"/>
          <a:ext cx="466725" cy="647700"/>
        </a:xfrm>
        <a:prstGeom prst="rect">
          <a:avLst/>
        </a:prstGeom>
        <a:noFill/>
        <a:ln w="9525">
          <a:noFill/>
          <a:miter lim="800000"/>
          <a:headEnd/>
          <a:tailEnd/>
        </a:ln>
      </xdr:spPr>
    </xdr:pic>
    <xdr:clientData/>
  </xdr:twoCellAnchor>
  <xdr:twoCellAnchor editAs="oneCell">
    <xdr:from>
      <xdr:col>1</xdr:col>
      <xdr:colOff>19050</xdr:colOff>
      <xdr:row>85</xdr:row>
      <xdr:rowOff>19050</xdr:rowOff>
    </xdr:from>
    <xdr:to>
      <xdr:col>1</xdr:col>
      <xdr:colOff>485775</xdr:colOff>
      <xdr:row>85</xdr:row>
      <xdr:rowOff>666750</xdr:rowOff>
    </xdr:to>
    <xdr:pic>
      <xdr:nvPicPr>
        <xdr:cNvPr id="774006" name="Grafik 292" descr="080_EBC_Willi_Schatten.gif">
          <a:extLst>
            <a:ext uri="{FF2B5EF4-FFF2-40B4-BE49-F238E27FC236}">
              <a16:creationId xmlns:a16="http://schemas.microsoft.com/office/drawing/2014/main" id="{00000000-0008-0000-0E00-000076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7502425"/>
          <a:ext cx="466725" cy="647700"/>
        </a:xfrm>
        <a:prstGeom prst="rect">
          <a:avLst/>
        </a:prstGeom>
        <a:noFill/>
        <a:ln w="9525">
          <a:noFill/>
          <a:miter lim="800000"/>
          <a:headEnd/>
          <a:tailEnd/>
        </a:ln>
      </xdr:spPr>
    </xdr:pic>
    <xdr:clientData/>
  </xdr:twoCellAnchor>
  <xdr:twoCellAnchor editAs="oneCell">
    <xdr:from>
      <xdr:col>1</xdr:col>
      <xdr:colOff>19050</xdr:colOff>
      <xdr:row>86</xdr:row>
      <xdr:rowOff>19050</xdr:rowOff>
    </xdr:from>
    <xdr:to>
      <xdr:col>1</xdr:col>
      <xdr:colOff>485775</xdr:colOff>
      <xdr:row>86</xdr:row>
      <xdr:rowOff>666750</xdr:rowOff>
    </xdr:to>
    <xdr:pic>
      <xdr:nvPicPr>
        <xdr:cNvPr id="774007" name="Grafik 293" descr="080_EBC_Willi_Schatten.gif">
          <a:extLst>
            <a:ext uri="{FF2B5EF4-FFF2-40B4-BE49-F238E27FC236}">
              <a16:creationId xmlns:a16="http://schemas.microsoft.com/office/drawing/2014/main" id="{00000000-0008-0000-0E00-000077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178700"/>
          <a:ext cx="466725" cy="647700"/>
        </a:xfrm>
        <a:prstGeom prst="rect">
          <a:avLst/>
        </a:prstGeom>
        <a:noFill/>
        <a:ln w="9525">
          <a:noFill/>
          <a:miter lim="800000"/>
          <a:headEnd/>
          <a:tailEnd/>
        </a:ln>
      </xdr:spPr>
    </xdr:pic>
    <xdr:clientData/>
  </xdr:twoCellAnchor>
  <xdr:twoCellAnchor editAs="oneCell">
    <xdr:from>
      <xdr:col>1</xdr:col>
      <xdr:colOff>19050</xdr:colOff>
      <xdr:row>87</xdr:row>
      <xdr:rowOff>19050</xdr:rowOff>
    </xdr:from>
    <xdr:to>
      <xdr:col>1</xdr:col>
      <xdr:colOff>485775</xdr:colOff>
      <xdr:row>87</xdr:row>
      <xdr:rowOff>666750</xdr:rowOff>
    </xdr:to>
    <xdr:pic>
      <xdr:nvPicPr>
        <xdr:cNvPr id="774008" name="Grafik 294" descr="080_EBC_Willi_Schatten.gif">
          <a:extLst>
            <a:ext uri="{FF2B5EF4-FFF2-40B4-BE49-F238E27FC236}">
              <a16:creationId xmlns:a16="http://schemas.microsoft.com/office/drawing/2014/main" id="{00000000-0008-0000-0E00-000078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854975"/>
          <a:ext cx="466725" cy="647700"/>
        </a:xfrm>
        <a:prstGeom prst="rect">
          <a:avLst/>
        </a:prstGeom>
        <a:noFill/>
        <a:ln w="9525">
          <a:noFill/>
          <a:miter lim="800000"/>
          <a:headEnd/>
          <a:tailEnd/>
        </a:ln>
      </xdr:spPr>
    </xdr:pic>
    <xdr:clientData/>
  </xdr:twoCellAnchor>
  <xdr:twoCellAnchor editAs="oneCell">
    <xdr:from>
      <xdr:col>1</xdr:col>
      <xdr:colOff>19050</xdr:colOff>
      <xdr:row>88</xdr:row>
      <xdr:rowOff>19050</xdr:rowOff>
    </xdr:from>
    <xdr:to>
      <xdr:col>1</xdr:col>
      <xdr:colOff>485775</xdr:colOff>
      <xdr:row>88</xdr:row>
      <xdr:rowOff>666750</xdr:rowOff>
    </xdr:to>
    <xdr:pic>
      <xdr:nvPicPr>
        <xdr:cNvPr id="774009" name="Grafik 295" descr="080_EBC_Willi_Schatten.gif">
          <a:extLst>
            <a:ext uri="{FF2B5EF4-FFF2-40B4-BE49-F238E27FC236}">
              <a16:creationId xmlns:a16="http://schemas.microsoft.com/office/drawing/2014/main" id="{00000000-0008-0000-0E00-000079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9531250"/>
          <a:ext cx="466725" cy="647700"/>
        </a:xfrm>
        <a:prstGeom prst="rect">
          <a:avLst/>
        </a:prstGeom>
        <a:noFill/>
        <a:ln w="9525">
          <a:noFill/>
          <a:miter lim="800000"/>
          <a:headEnd/>
          <a:tailEnd/>
        </a:ln>
      </xdr:spPr>
    </xdr:pic>
    <xdr:clientData/>
  </xdr:twoCellAnchor>
  <xdr:twoCellAnchor editAs="oneCell">
    <xdr:from>
      <xdr:col>1</xdr:col>
      <xdr:colOff>19050</xdr:colOff>
      <xdr:row>89</xdr:row>
      <xdr:rowOff>19050</xdr:rowOff>
    </xdr:from>
    <xdr:to>
      <xdr:col>1</xdr:col>
      <xdr:colOff>485775</xdr:colOff>
      <xdr:row>89</xdr:row>
      <xdr:rowOff>666750</xdr:rowOff>
    </xdr:to>
    <xdr:pic>
      <xdr:nvPicPr>
        <xdr:cNvPr id="774010" name="Grafik 296" descr="080_EBC_Willi_Schatten.gif">
          <a:extLst>
            <a:ext uri="{FF2B5EF4-FFF2-40B4-BE49-F238E27FC236}">
              <a16:creationId xmlns:a16="http://schemas.microsoft.com/office/drawing/2014/main" id="{00000000-0008-0000-0E00-00007A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207525"/>
          <a:ext cx="466725" cy="647700"/>
        </a:xfrm>
        <a:prstGeom prst="rect">
          <a:avLst/>
        </a:prstGeom>
        <a:noFill/>
        <a:ln w="9525">
          <a:noFill/>
          <a:miter lim="800000"/>
          <a:headEnd/>
          <a:tailEnd/>
        </a:ln>
      </xdr:spPr>
    </xdr:pic>
    <xdr:clientData/>
  </xdr:twoCellAnchor>
  <xdr:twoCellAnchor editAs="oneCell">
    <xdr:from>
      <xdr:col>1</xdr:col>
      <xdr:colOff>19050</xdr:colOff>
      <xdr:row>90</xdr:row>
      <xdr:rowOff>19050</xdr:rowOff>
    </xdr:from>
    <xdr:to>
      <xdr:col>1</xdr:col>
      <xdr:colOff>485775</xdr:colOff>
      <xdr:row>90</xdr:row>
      <xdr:rowOff>666750</xdr:rowOff>
    </xdr:to>
    <xdr:pic>
      <xdr:nvPicPr>
        <xdr:cNvPr id="774011" name="Grafik 297" descr="080_EBC_Willi_Schatten.gif">
          <a:extLst>
            <a:ext uri="{FF2B5EF4-FFF2-40B4-BE49-F238E27FC236}">
              <a16:creationId xmlns:a16="http://schemas.microsoft.com/office/drawing/2014/main" id="{00000000-0008-0000-0E00-00007B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883800"/>
          <a:ext cx="466725" cy="647700"/>
        </a:xfrm>
        <a:prstGeom prst="rect">
          <a:avLst/>
        </a:prstGeom>
        <a:noFill/>
        <a:ln w="9525">
          <a:noFill/>
          <a:miter lim="800000"/>
          <a:headEnd/>
          <a:tailEnd/>
        </a:ln>
      </xdr:spPr>
    </xdr:pic>
    <xdr:clientData/>
  </xdr:twoCellAnchor>
  <xdr:twoCellAnchor editAs="oneCell">
    <xdr:from>
      <xdr:col>1</xdr:col>
      <xdr:colOff>19050</xdr:colOff>
      <xdr:row>91</xdr:row>
      <xdr:rowOff>19050</xdr:rowOff>
    </xdr:from>
    <xdr:to>
      <xdr:col>1</xdr:col>
      <xdr:colOff>485775</xdr:colOff>
      <xdr:row>91</xdr:row>
      <xdr:rowOff>666750</xdr:rowOff>
    </xdr:to>
    <xdr:pic>
      <xdr:nvPicPr>
        <xdr:cNvPr id="774012" name="Grafik 298" descr="080_EBC_Willi_Schatten.gif">
          <a:extLst>
            <a:ext uri="{FF2B5EF4-FFF2-40B4-BE49-F238E27FC236}">
              <a16:creationId xmlns:a16="http://schemas.microsoft.com/office/drawing/2014/main" id="{00000000-0008-0000-0E00-00007C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1560075"/>
          <a:ext cx="466725" cy="647700"/>
        </a:xfrm>
        <a:prstGeom prst="rect">
          <a:avLst/>
        </a:prstGeom>
        <a:noFill/>
        <a:ln w="9525">
          <a:noFill/>
          <a:miter lim="800000"/>
          <a:headEnd/>
          <a:tailEnd/>
        </a:ln>
      </xdr:spPr>
    </xdr:pic>
    <xdr:clientData/>
  </xdr:twoCellAnchor>
  <xdr:twoCellAnchor editAs="oneCell">
    <xdr:from>
      <xdr:col>1</xdr:col>
      <xdr:colOff>19050</xdr:colOff>
      <xdr:row>92</xdr:row>
      <xdr:rowOff>19050</xdr:rowOff>
    </xdr:from>
    <xdr:to>
      <xdr:col>1</xdr:col>
      <xdr:colOff>485775</xdr:colOff>
      <xdr:row>92</xdr:row>
      <xdr:rowOff>666750</xdr:rowOff>
    </xdr:to>
    <xdr:pic>
      <xdr:nvPicPr>
        <xdr:cNvPr id="774013" name="Grafik 299" descr="080_EBC_Willi_Schatten.gif">
          <a:extLst>
            <a:ext uri="{FF2B5EF4-FFF2-40B4-BE49-F238E27FC236}">
              <a16:creationId xmlns:a16="http://schemas.microsoft.com/office/drawing/2014/main" id="{00000000-0008-0000-0E00-00007D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236350"/>
          <a:ext cx="466725" cy="647700"/>
        </a:xfrm>
        <a:prstGeom prst="rect">
          <a:avLst/>
        </a:prstGeom>
        <a:noFill/>
        <a:ln w="9525">
          <a:noFill/>
          <a:miter lim="800000"/>
          <a:headEnd/>
          <a:tailEnd/>
        </a:ln>
      </xdr:spPr>
    </xdr:pic>
    <xdr:clientData/>
  </xdr:twoCellAnchor>
  <xdr:twoCellAnchor editAs="oneCell">
    <xdr:from>
      <xdr:col>1</xdr:col>
      <xdr:colOff>19050</xdr:colOff>
      <xdr:row>93</xdr:row>
      <xdr:rowOff>19050</xdr:rowOff>
    </xdr:from>
    <xdr:to>
      <xdr:col>1</xdr:col>
      <xdr:colOff>485775</xdr:colOff>
      <xdr:row>93</xdr:row>
      <xdr:rowOff>666750</xdr:rowOff>
    </xdr:to>
    <xdr:pic>
      <xdr:nvPicPr>
        <xdr:cNvPr id="774014" name="Grafik 300" descr="080_EBC_Willi_Schatten.gif">
          <a:extLst>
            <a:ext uri="{FF2B5EF4-FFF2-40B4-BE49-F238E27FC236}">
              <a16:creationId xmlns:a16="http://schemas.microsoft.com/office/drawing/2014/main" id="{00000000-0008-0000-0E00-00007E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912625"/>
          <a:ext cx="466725" cy="647700"/>
        </a:xfrm>
        <a:prstGeom prst="rect">
          <a:avLst/>
        </a:prstGeom>
        <a:noFill/>
        <a:ln w="9525">
          <a:noFill/>
          <a:miter lim="800000"/>
          <a:headEnd/>
          <a:tailEnd/>
        </a:ln>
      </xdr:spPr>
    </xdr:pic>
    <xdr:clientData/>
  </xdr:twoCellAnchor>
  <xdr:twoCellAnchor editAs="oneCell">
    <xdr:from>
      <xdr:col>1</xdr:col>
      <xdr:colOff>19050</xdr:colOff>
      <xdr:row>94</xdr:row>
      <xdr:rowOff>19050</xdr:rowOff>
    </xdr:from>
    <xdr:to>
      <xdr:col>1</xdr:col>
      <xdr:colOff>485775</xdr:colOff>
      <xdr:row>94</xdr:row>
      <xdr:rowOff>666750</xdr:rowOff>
    </xdr:to>
    <xdr:pic>
      <xdr:nvPicPr>
        <xdr:cNvPr id="774015" name="Grafik 301" descr="080_EBC_Willi_Schatten.gif">
          <a:extLst>
            <a:ext uri="{FF2B5EF4-FFF2-40B4-BE49-F238E27FC236}">
              <a16:creationId xmlns:a16="http://schemas.microsoft.com/office/drawing/2014/main" id="{00000000-0008-0000-0E00-00007F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3588900"/>
          <a:ext cx="466725" cy="647700"/>
        </a:xfrm>
        <a:prstGeom prst="rect">
          <a:avLst/>
        </a:prstGeom>
        <a:noFill/>
        <a:ln w="9525">
          <a:noFill/>
          <a:miter lim="800000"/>
          <a:headEnd/>
          <a:tailEnd/>
        </a:ln>
      </xdr:spPr>
    </xdr:pic>
    <xdr:clientData/>
  </xdr:twoCellAnchor>
  <xdr:twoCellAnchor editAs="oneCell">
    <xdr:from>
      <xdr:col>1</xdr:col>
      <xdr:colOff>19050</xdr:colOff>
      <xdr:row>95</xdr:row>
      <xdr:rowOff>19050</xdr:rowOff>
    </xdr:from>
    <xdr:to>
      <xdr:col>1</xdr:col>
      <xdr:colOff>485775</xdr:colOff>
      <xdr:row>95</xdr:row>
      <xdr:rowOff>666750</xdr:rowOff>
    </xdr:to>
    <xdr:pic>
      <xdr:nvPicPr>
        <xdr:cNvPr id="774016" name="Grafik 302" descr="080_EBC_Willi_Schatten.gif">
          <a:extLst>
            <a:ext uri="{FF2B5EF4-FFF2-40B4-BE49-F238E27FC236}">
              <a16:creationId xmlns:a16="http://schemas.microsoft.com/office/drawing/2014/main" id="{00000000-0008-0000-0E00-00008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265175"/>
          <a:ext cx="466725" cy="647700"/>
        </a:xfrm>
        <a:prstGeom prst="rect">
          <a:avLst/>
        </a:prstGeom>
        <a:noFill/>
        <a:ln w="9525">
          <a:noFill/>
          <a:miter lim="800000"/>
          <a:headEnd/>
          <a:tailEnd/>
        </a:ln>
      </xdr:spPr>
    </xdr:pic>
    <xdr:clientData/>
  </xdr:twoCellAnchor>
  <xdr:twoCellAnchor editAs="oneCell">
    <xdr:from>
      <xdr:col>1</xdr:col>
      <xdr:colOff>19050</xdr:colOff>
      <xdr:row>96</xdr:row>
      <xdr:rowOff>19050</xdr:rowOff>
    </xdr:from>
    <xdr:to>
      <xdr:col>1</xdr:col>
      <xdr:colOff>485775</xdr:colOff>
      <xdr:row>96</xdr:row>
      <xdr:rowOff>666750</xdr:rowOff>
    </xdr:to>
    <xdr:pic>
      <xdr:nvPicPr>
        <xdr:cNvPr id="774017" name="Grafik 303" descr="080_EBC_Willi_Schatten.gif">
          <a:extLst>
            <a:ext uri="{FF2B5EF4-FFF2-40B4-BE49-F238E27FC236}">
              <a16:creationId xmlns:a16="http://schemas.microsoft.com/office/drawing/2014/main" id="{00000000-0008-0000-0E00-00008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941450"/>
          <a:ext cx="466725" cy="647700"/>
        </a:xfrm>
        <a:prstGeom prst="rect">
          <a:avLst/>
        </a:prstGeom>
        <a:noFill/>
        <a:ln w="9525">
          <a:noFill/>
          <a:miter lim="800000"/>
          <a:headEnd/>
          <a:tailEnd/>
        </a:ln>
      </xdr:spPr>
    </xdr:pic>
    <xdr:clientData/>
  </xdr:twoCellAnchor>
  <xdr:twoCellAnchor editAs="oneCell">
    <xdr:from>
      <xdr:col>1</xdr:col>
      <xdr:colOff>19050</xdr:colOff>
      <xdr:row>97</xdr:row>
      <xdr:rowOff>19050</xdr:rowOff>
    </xdr:from>
    <xdr:to>
      <xdr:col>1</xdr:col>
      <xdr:colOff>485775</xdr:colOff>
      <xdr:row>97</xdr:row>
      <xdr:rowOff>666750</xdr:rowOff>
    </xdr:to>
    <xdr:pic>
      <xdr:nvPicPr>
        <xdr:cNvPr id="774018" name="Grafik 304" descr="080_EBC_Willi_Schatten.gif">
          <a:extLst>
            <a:ext uri="{FF2B5EF4-FFF2-40B4-BE49-F238E27FC236}">
              <a16:creationId xmlns:a16="http://schemas.microsoft.com/office/drawing/2014/main" id="{00000000-0008-0000-0E00-00008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5617725"/>
          <a:ext cx="466725" cy="647700"/>
        </a:xfrm>
        <a:prstGeom prst="rect">
          <a:avLst/>
        </a:prstGeom>
        <a:noFill/>
        <a:ln w="9525">
          <a:noFill/>
          <a:miter lim="800000"/>
          <a:headEnd/>
          <a:tailEnd/>
        </a:ln>
      </xdr:spPr>
    </xdr:pic>
    <xdr:clientData/>
  </xdr:twoCellAnchor>
  <xdr:twoCellAnchor editAs="oneCell">
    <xdr:from>
      <xdr:col>1</xdr:col>
      <xdr:colOff>19050</xdr:colOff>
      <xdr:row>98</xdr:row>
      <xdr:rowOff>19050</xdr:rowOff>
    </xdr:from>
    <xdr:to>
      <xdr:col>1</xdr:col>
      <xdr:colOff>485775</xdr:colOff>
      <xdr:row>98</xdr:row>
      <xdr:rowOff>666750</xdr:rowOff>
    </xdr:to>
    <xdr:pic>
      <xdr:nvPicPr>
        <xdr:cNvPr id="774019" name="Grafik 305" descr="080_EBC_Willi_Schatten.gif">
          <a:extLst>
            <a:ext uri="{FF2B5EF4-FFF2-40B4-BE49-F238E27FC236}">
              <a16:creationId xmlns:a16="http://schemas.microsoft.com/office/drawing/2014/main" id="{00000000-0008-0000-0E00-00008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294000"/>
          <a:ext cx="466725" cy="647700"/>
        </a:xfrm>
        <a:prstGeom prst="rect">
          <a:avLst/>
        </a:prstGeom>
        <a:noFill/>
        <a:ln w="9525">
          <a:noFill/>
          <a:miter lim="800000"/>
          <a:headEnd/>
          <a:tailEnd/>
        </a:ln>
      </xdr:spPr>
    </xdr:pic>
    <xdr:clientData/>
  </xdr:twoCellAnchor>
  <xdr:twoCellAnchor editAs="oneCell">
    <xdr:from>
      <xdr:col>1</xdr:col>
      <xdr:colOff>19050</xdr:colOff>
      <xdr:row>99</xdr:row>
      <xdr:rowOff>19050</xdr:rowOff>
    </xdr:from>
    <xdr:to>
      <xdr:col>1</xdr:col>
      <xdr:colOff>485775</xdr:colOff>
      <xdr:row>99</xdr:row>
      <xdr:rowOff>666750</xdr:rowOff>
    </xdr:to>
    <xdr:pic>
      <xdr:nvPicPr>
        <xdr:cNvPr id="774020" name="Grafik 306" descr="080_EBC_Willi_Schatten.gif">
          <a:extLst>
            <a:ext uri="{FF2B5EF4-FFF2-40B4-BE49-F238E27FC236}">
              <a16:creationId xmlns:a16="http://schemas.microsoft.com/office/drawing/2014/main" id="{00000000-0008-0000-0E00-00008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970275"/>
          <a:ext cx="466725" cy="647700"/>
        </a:xfrm>
        <a:prstGeom prst="rect">
          <a:avLst/>
        </a:prstGeom>
        <a:noFill/>
        <a:ln w="9525">
          <a:noFill/>
          <a:miter lim="800000"/>
          <a:headEnd/>
          <a:tailEnd/>
        </a:ln>
      </xdr:spPr>
    </xdr:pic>
    <xdr:clientData/>
  </xdr:twoCellAnchor>
  <xdr:oneCellAnchor>
    <xdr:from>
      <xdr:col>1</xdr:col>
      <xdr:colOff>19050</xdr:colOff>
      <xdr:row>100</xdr:row>
      <xdr:rowOff>19050</xdr:rowOff>
    </xdr:from>
    <xdr:ext cx="466725" cy="647700"/>
    <xdr:pic>
      <xdr:nvPicPr>
        <xdr:cNvPr id="102" name="Grafik 306" descr="080_EBC_Willi_Schatten.gif">
          <a:extLst>
            <a:ext uri="{FF2B5EF4-FFF2-40B4-BE49-F238E27FC236}">
              <a16:creationId xmlns:a16="http://schemas.microsoft.com/office/drawing/2014/main" id="{00000000-0008-0000-0E00-00006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6655950"/>
          <a:ext cx="466725" cy="647700"/>
        </a:xfrm>
        <a:prstGeom prst="rect">
          <a:avLst/>
        </a:prstGeom>
        <a:noFill/>
        <a:ln w="9525">
          <a:noFill/>
          <a:miter lim="800000"/>
          <a:headEnd/>
          <a:tailEnd/>
        </a:ln>
      </xdr:spPr>
    </xdr:pic>
    <xdr:clientData/>
  </xdr:oneCellAnchor>
  <xdr:oneCellAnchor>
    <xdr:from>
      <xdr:col>1</xdr:col>
      <xdr:colOff>19050</xdr:colOff>
      <xdr:row>101</xdr:row>
      <xdr:rowOff>19050</xdr:rowOff>
    </xdr:from>
    <xdr:ext cx="466725" cy="647700"/>
    <xdr:pic>
      <xdr:nvPicPr>
        <xdr:cNvPr id="104" name="Grafik 306" descr="080_EBC_Willi_Schatten.gif">
          <a:extLst>
            <a:ext uri="{FF2B5EF4-FFF2-40B4-BE49-F238E27FC236}">
              <a16:creationId xmlns:a16="http://schemas.microsoft.com/office/drawing/2014/main" id="{00000000-0008-0000-0E00-00006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102</xdr:row>
      <xdr:rowOff>19050</xdr:rowOff>
    </xdr:from>
    <xdr:ext cx="466725" cy="647700"/>
    <xdr:pic>
      <xdr:nvPicPr>
        <xdr:cNvPr id="105" name="Grafik 306" descr="080_EBC_Willi_Schatten.gif">
          <a:extLst>
            <a:ext uri="{FF2B5EF4-FFF2-40B4-BE49-F238E27FC236}">
              <a16:creationId xmlns:a16="http://schemas.microsoft.com/office/drawing/2014/main" id="{00000000-0008-0000-0E00-00006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103</xdr:row>
      <xdr:rowOff>19050</xdr:rowOff>
    </xdr:from>
    <xdr:ext cx="466725" cy="647700"/>
    <xdr:pic>
      <xdr:nvPicPr>
        <xdr:cNvPr id="106" name="Grafik 306" descr="080_EBC_Willi_Schatten.gif">
          <a:extLst>
            <a:ext uri="{FF2B5EF4-FFF2-40B4-BE49-F238E27FC236}">
              <a16:creationId xmlns:a16="http://schemas.microsoft.com/office/drawing/2014/main" id="{00000000-0008-0000-0E00-00006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104</xdr:row>
      <xdr:rowOff>19050</xdr:rowOff>
    </xdr:from>
    <xdr:ext cx="466725" cy="647700"/>
    <xdr:pic>
      <xdr:nvPicPr>
        <xdr:cNvPr id="107" name="Grafik 306" descr="080_EBC_Willi_Schatten.gif">
          <a:extLst>
            <a:ext uri="{FF2B5EF4-FFF2-40B4-BE49-F238E27FC236}">
              <a16:creationId xmlns:a16="http://schemas.microsoft.com/office/drawing/2014/main" id="{00000000-0008-0000-0E00-00006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105</xdr:row>
      <xdr:rowOff>19050</xdr:rowOff>
    </xdr:from>
    <xdr:ext cx="466725" cy="647700"/>
    <xdr:pic>
      <xdr:nvPicPr>
        <xdr:cNvPr id="108" name="Grafik 306" descr="080_EBC_Willi_Schatten.gif">
          <a:extLst>
            <a:ext uri="{FF2B5EF4-FFF2-40B4-BE49-F238E27FC236}">
              <a16:creationId xmlns:a16="http://schemas.microsoft.com/office/drawing/2014/main" id="{00000000-0008-0000-0E00-00006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106</xdr:row>
      <xdr:rowOff>19050</xdr:rowOff>
    </xdr:from>
    <xdr:ext cx="466725" cy="647700"/>
    <xdr:pic>
      <xdr:nvPicPr>
        <xdr:cNvPr id="109" name="Grafik 306" descr="080_EBC_Willi_Schatten.gif">
          <a:extLst>
            <a:ext uri="{FF2B5EF4-FFF2-40B4-BE49-F238E27FC236}">
              <a16:creationId xmlns:a16="http://schemas.microsoft.com/office/drawing/2014/main" id="{00000000-0008-0000-0E00-00006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107</xdr:row>
      <xdr:rowOff>19050</xdr:rowOff>
    </xdr:from>
    <xdr:ext cx="466725" cy="647700"/>
    <xdr:pic>
      <xdr:nvPicPr>
        <xdr:cNvPr id="110" name="Grafik 306" descr="080_EBC_Willi_Schatten.gif">
          <a:extLst>
            <a:ext uri="{FF2B5EF4-FFF2-40B4-BE49-F238E27FC236}">
              <a16:creationId xmlns:a16="http://schemas.microsoft.com/office/drawing/2014/main" id="{00000000-0008-0000-0E00-00006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108</xdr:row>
      <xdr:rowOff>19050</xdr:rowOff>
    </xdr:from>
    <xdr:ext cx="466725" cy="647700"/>
    <xdr:pic>
      <xdr:nvPicPr>
        <xdr:cNvPr id="111" name="Grafik 306" descr="080_EBC_Willi_Schatten.gif">
          <a:extLst>
            <a:ext uri="{FF2B5EF4-FFF2-40B4-BE49-F238E27FC236}">
              <a16:creationId xmlns:a16="http://schemas.microsoft.com/office/drawing/2014/main" id="{00000000-0008-0000-0E00-00006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109</xdr:row>
      <xdr:rowOff>19050</xdr:rowOff>
    </xdr:from>
    <xdr:ext cx="466725" cy="647700"/>
    <xdr:pic>
      <xdr:nvPicPr>
        <xdr:cNvPr id="112" name="Grafik 306" descr="080_EBC_Willi_Schatten.gif">
          <a:extLst>
            <a:ext uri="{FF2B5EF4-FFF2-40B4-BE49-F238E27FC236}">
              <a16:creationId xmlns:a16="http://schemas.microsoft.com/office/drawing/2014/main" id="{00000000-0008-0000-0E00-00007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110</xdr:row>
      <xdr:rowOff>19050</xdr:rowOff>
    </xdr:from>
    <xdr:ext cx="466725" cy="647700"/>
    <xdr:pic>
      <xdr:nvPicPr>
        <xdr:cNvPr id="113" name="Grafik 306" descr="080_EBC_Willi_Schatten.gif">
          <a:extLst>
            <a:ext uri="{FF2B5EF4-FFF2-40B4-BE49-F238E27FC236}">
              <a16:creationId xmlns:a16="http://schemas.microsoft.com/office/drawing/2014/main" id="{00000000-0008-0000-0E00-00007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111</xdr:row>
      <xdr:rowOff>19050</xdr:rowOff>
    </xdr:from>
    <xdr:ext cx="466725" cy="647700"/>
    <xdr:pic>
      <xdr:nvPicPr>
        <xdr:cNvPr id="114" name="Grafik 306" descr="080_EBC_Willi_Schatten.gif">
          <a:extLst>
            <a:ext uri="{FF2B5EF4-FFF2-40B4-BE49-F238E27FC236}">
              <a16:creationId xmlns:a16="http://schemas.microsoft.com/office/drawing/2014/main" id="{00000000-0008-0000-0E00-00007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112</xdr:row>
      <xdr:rowOff>19050</xdr:rowOff>
    </xdr:from>
    <xdr:ext cx="466725" cy="647700"/>
    <xdr:pic>
      <xdr:nvPicPr>
        <xdr:cNvPr id="115" name="Grafik 306" descr="080_EBC_Willi_Schatten.gif">
          <a:extLst>
            <a:ext uri="{FF2B5EF4-FFF2-40B4-BE49-F238E27FC236}">
              <a16:creationId xmlns:a16="http://schemas.microsoft.com/office/drawing/2014/main" id="{00000000-0008-0000-0E00-00007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113</xdr:row>
      <xdr:rowOff>19050</xdr:rowOff>
    </xdr:from>
    <xdr:ext cx="466725" cy="647700"/>
    <xdr:pic>
      <xdr:nvPicPr>
        <xdr:cNvPr id="116" name="Grafik 306" descr="080_EBC_Willi_Schatten.gif">
          <a:extLst>
            <a:ext uri="{FF2B5EF4-FFF2-40B4-BE49-F238E27FC236}">
              <a16:creationId xmlns:a16="http://schemas.microsoft.com/office/drawing/2014/main" id="{00000000-0008-0000-0E00-00007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114</xdr:row>
      <xdr:rowOff>19050</xdr:rowOff>
    </xdr:from>
    <xdr:ext cx="466725" cy="647700"/>
    <xdr:pic>
      <xdr:nvPicPr>
        <xdr:cNvPr id="117" name="Grafik 306" descr="080_EBC_Willi_Schatten.gif">
          <a:extLst>
            <a:ext uri="{FF2B5EF4-FFF2-40B4-BE49-F238E27FC236}">
              <a16:creationId xmlns:a16="http://schemas.microsoft.com/office/drawing/2014/main" id="{00000000-0008-0000-0E00-00007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115</xdr:row>
      <xdr:rowOff>19050</xdr:rowOff>
    </xdr:from>
    <xdr:ext cx="466725" cy="647700"/>
    <xdr:pic>
      <xdr:nvPicPr>
        <xdr:cNvPr id="118" name="Grafik 306" descr="080_EBC_Willi_Schatten.gif">
          <a:extLst>
            <a:ext uri="{FF2B5EF4-FFF2-40B4-BE49-F238E27FC236}">
              <a16:creationId xmlns:a16="http://schemas.microsoft.com/office/drawing/2014/main" id="{00000000-0008-0000-0E00-00007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116</xdr:row>
      <xdr:rowOff>19050</xdr:rowOff>
    </xdr:from>
    <xdr:ext cx="466725" cy="647700"/>
    <xdr:pic>
      <xdr:nvPicPr>
        <xdr:cNvPr id="119" name="Grafik 306" descr="080_EBC_Willi_Schatten.gif">
          <a:extLst>
            <a:ext uri="{FF2B5EF4-FFF2-40B4-BE49-F238E27FC236}">
              <a16:creationId xmlns:a16="http://schemas.microsoft.com/office/drawing/2014/main" id="{00000000-0008-0000-0E00-00007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117</xdr:row>
      <xdr:rowOff>19050</xdr:rowOff>
    </xdr:from>
    <xdr:ext cx="466725" cy="647700"/>
    <xdr:pic>
      <xdr:nvPicPr>
        <xdr:cNvPr id="120" name="Grafik 306" descr="080_EBC_Willi_Schatten.gif">
          <a:extLst>
            <a:ext uri="{FF2B5EF4-FFF2-40B4-BE49-F238E27FC236}">
              <a16:creationId xmlns:a16="http://schemas.microsoft.com/office/drawing/2014/main" id="{00000000-0008-0000-0E00-00007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118</xdr:row>
      <xdr:rowOff>19050</xdr:rowOff>
    </xdr:from>
    <xdr:ext cx="466725" cy="647700"/>
    <xdr:pic>
      <xdr:nvPicPr>
        <xdr:cNvPr id="121" name="Grafik 306" descr="080_EBC_Willi_Schatten.gif">
          <a:extLst>
            <a:ext uri="{FF2B5EF4-FFF2-40B4-BE49-F238E27FC236}">
              <a16:creationId xmlns:a16="http://schemas.microsoft.com/office/drawing/2014/main" id="{00000000-0008-0000-0E00-00007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119</xdr:row>
      <xdr:rowOff>19050</xdr:rowOff>
    </xdr:from>
    <xdr:ext cx="466725" cy="647700"/>
    <xdr:pic>
      <xdr:nvPicPr>
        <xdr:cNvPr id="122" name="Grafik 306" descr="080_EBC_Willi_Schatten.gif">
          <a:extLst>
            <a:ext uri="{FF2B5EF4-FFF2-40B4-BE49-F238E27FC236}">
              <a16:creationId xmlns:a16="http://schemas.microsoft.com/office/drawing/2014/main" id="{00000000-0008-0000-0E00-00007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120</xdr:row>
      <xdr:rowOff>19050</xdr:rowOff>
    </xdr:from>
    <xdr:ext cx="466725" cy="647700"/>
    <xdr:pic>
      <xdr:nvPicPr>
        <xdr:cNvPr id="123" name="Grafik 306" descr="080_EBC_Willi_Schatten.gif">
          <a:extLst>
            <a:ext uri="{FF2B5EF4-FFF2-40B4-BE49-F238E27FC236}">
              <a16:creationId xmlns:a16="http://schemas.microsoft.com/office/drawing/2014/main" id="{00000000-0008-0000-0E00-00007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121</xdr:row>
      <xdr:rowOff>19050</xdr:rowOff>
    </xdr:from>
    <xdr:ext cx="466725" cy="647700"/>
    <xdr:pic>
      <xdr:nvPicPr>
        <xdr:cNvPr id="124" name="Grafik 306" descr="080_EBC_Willi_Schatten.gif">
          <a:extLst>
            <a:ext uri="{FF2B5EF4-FFF2-40B4-BE49-F238E27FC236}">
              <a16:creationId xmlns:a16="http://schemas.microsoft.com/office/drawing/2014/main" id="{00000000-0008-0000-0E00-00007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122</xdr:row>
      <xdr:rowOff>19050</xdr:rowOff>
    </xdr:from>
    <xdr:ext cx="466725" cy="647700"/>
    <xdr:pic>
      <xdr:nvPicPr>
        <xdr:cNvPr id="125" name="Grafik 306" descr="080_EBC_Willi_Schatten.gif">
          <a:extLst>
            <a:ext uri="{FF2B5EF4-FFF2-40B4-BE49-F238E27FC236}">
              <a16:creationId xmlns:a16="http://schemas.microsoft.com/office/drawing/2014/main" id="{00000000-0008-0000-0E00-00007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123</xdr:row>
      <xdr:rowOff>19050</xdr:rowOff>
    </xdr:from>
    <xdr:ext cx="466725" cy="647700"/>
    <xdr:pic>
      <xdr:nvPicPr>
        <xdr:cNvPr id="126" name="Grafik 306" descr="080_EBC_Willi_Schatten.gif">
          <a:extLst>
            <a:ext uri="{FF2B5EF4-FFF2-40B4-BE49-F238E27FC236}">
              <a16:creationId xmlns:a16="http://schemas.microsoft.com/office/drawing/2014/main" id="{00000000-0008-0000-0E00-00007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124</xdr:row>
      <xdr:rowOff>19050</xdr:rowOff>
    </xdr:from>
    <xdr:ext cx="466725" cy="647700"/>
    <xdr:pic>
      <xdr:nvPicPr>
        <xdr:cNvPr id="127" name="Grafik 306" descr="080_EBC_Willi_Schatten.gif">
          <a:extLst>
            <a:ext uri="{FF2B5EF4-FFF2-40B4-BE49-F238E27FC236}">
              <a16:creationId xmlns:a16="http://schemas.microsoft.com/office/drawing/2014/main" id="{00000000-0008-0000-0E00-00007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125</xdr:row>
      <xdr:rowOff>19050</xdr:rowOff>
    </xdr:from>
    <xdr:ext cx="466725" cy="647700"/>
    <xdr:pic>
      <xdr:nvPicPr>
        <xdr:cNvPr id="128" name="Grafik 306" descr="080_EBC_Willi_Schatten.gif">
          <a:extLst>
            <a:ext uri="{FF2B5EF4-FFF2-40B4-BE49-F238E27FC236}">
              <a16:creationId xmlns:a16="http://schemas.microsoft.com/office/drawing/2014/main" id="{00000000-0008-0000-0E00-00008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126</xdr:row>
      <xdr:rowOff>19050</xdr:rowOff>
    </xdr:from>
    <xdr:ext cx="466725" cy="647700"/>
    <xdr:pic>
      <xdr:nvPicPr>
        <xdr:cNvPr id="129" name="Grafik 306" descr="080_EBC_Willi_Schatten.gif">
          <a:extLst>
            <a:ext uri="{FF2B5EF4-FFF2-40B4-BE49-F238E27FC236}">
              <a16:creationId xmlns:a16="http://schemas.microsoft.com/office/drawing/2014/main" id="{00000000-0008-0000-0E00-00008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127</xdr:row>
      <xdr:rowOff>19050</xdr:rowOff>
    </xdr:from>
    <xdr:ext cx="466725" cy="647700"/>
    <xdr:pic>
      <xdr:nvPicPr>
        <xdr:cNvPr id="130" name="Grafik 306" descr="080_EBC_Willi_Schatten.gif">
          <a:extLst>
            <a:ext uri="{FF2B5EF4-FFF2-40B4-BE49-F238E27FC236}">
              <a16:creationId xmlns:a16="http://schemas.microsoft.com/office/drawing/2014/main" id="{00000000-0008-0000-0E00-00008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128</xdr:row>
      <xdr:rowOff>19050</xdr:rowOff>
    </xdr:from>
    <xdr:ext cx="466725" cy="647700"/>
    <xdr:pic>
      <xdr:nvPicPr>
        <xdr:cNvPr id="131" name="Grafik 306" descr="080_EBC_Willi_Schatten.gif">
          <a:extLst>
            <a:ext uri="{FF2B5EF4-FFF2-40B4-BE49-F238E27FC236}">
              <a16:creationId xmlns:a16="http://schemas.microsoft.com/office/drawing/2014/main" id="{00000000-0008-0000-0E00-00008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129</xdr:row>
      <xdr:rowOff>19050</xdr:rowOff>
    </xdr:from>
    <xdr:ext cx="466725" cy="647700"/>
    <xdr:pic>
      <xdr:nvPicPr>
        <xdr:cNvPr id="132" name="Grafik 306" descr="080_EBC_Willi_Schatten.gif">
          <a:extLst>
            <a:ext uri="{FF2B5EF4-FFF2-40B4-BE49-F238E27FC236}">
              <a16:creationId xmlns:a16="http://schemas.microsoft.com/office/drawing/2014/main" id="{00000000-0008-0000-0E00-00008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130</xdr:row>
      <xdr:rowOff>19050</xdr:rowOff>
    </xdr:from>
    <xdr:ext cx="466725" cy="647700"/>
    <xdr:pic>
      <xdr:nvPicPr>
        <xdr:cNvPr id="133" name="Grafik 306" descr="080_EBC_Willi_Schatten.gif">
          <a:extLst>
            <a:ext uri="{FF2B5EF4-FFF2-40B4-BE49-F238E27FC236}">
              <a16:creationId xmlns:a16="http://schemas.microsoft.com/office/drawing/2014/main" id="{00000000-0008-0000-0E00-00008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131</xdr:row>
      <xdr:rowOff>19050</xdr:rowOff>
    </xdr:from>
    <xdr:ext cx="466725" cy="647700"/>
    <xdr:pic>
      <xdr:nvPicPr>
        <xdr:cNvPr id="134" name="Grafik 306" descr="080_EBC_Willi_Schatten.gif">
          <a:extLst>
            <a:ext uri="{FF2B5EF4-FFF2-40B4-BE49-F238E27FC236}">
              <a16:creationId xmlns:a16="http://schemas.microsoft.com/office/drawing/2014/main" id="{00000000-0008-0000-0E00-00008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132</xdr:row>
      <xdr:rowOff>19050</xdr:rowOff>
    </xdr:from>
    <xdr:ext cx="466725" cy="647700"/>
    <xdr:pic>
      <xdr:nvPicPr>
        <xdr:cNvPr id="135" name="Grafik 306" descr="080_EBC_Willi_Schatten.gif">
          <a:extLst>
            <a:ext uri="{FF2B5EF4-FFF2-40B4-BE49-F238E27FC236}">
              <a16:creationId xmlns:a16="http://schemas.microsoft.com/office/drawing/2014/main" id="{00000000-0008-0000-0E00-00008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133</xdr:row>
      <xdr:rowOff>19050</xdr:rowOff>
    </xdr:from>
    <xdr:ext cx="466725" cy="647700"/>
    <xdr:pic>
      <xdr:nvPicPr>
        <xdr:cNvPr id="136" name="Grafik 306" descr="080_EBC_Willi_Schatten.gif">
          <a:extLst>
            <a:ext uri="{FF2B5EF4-FFF2-40B4-BE49-F238E27FC236}">
              <a16:creationId xmlns:a16="http://schemas.microsoft.com/office/drawing/2014/main" id="{00000000-0008-0000-0E00-00008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134</xdr:row>
      <xdr:rowOff>19050</xdr:rowOff>
    </xdr:from>
    <xdr:ext cx="466725" cy="647700"/>
    <xdr:pic>
      <xdr:nvPicPr>
        <xdr:cNvPr id="137" name="Grafik 306" descr="080_EBC_Willi_Schatten.gif">
          <a:extLst>
            <a:ext uri="{FF2B5EF4-FFF2-40B4-BE49-F238E27FC236}">
              <a16:creationId xmlns:a16="http://schemas.microsoft.com/office/drawing/2014/main" id="{00000000-0008-0000-0E00-00008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135</xdr:row>
      <xdr:rowOff>19050</xdr:rowOff>
    </xdr:from>
    <xdr:ext cx="466725" cy="647700"/>
    <xdr:pic>
      <xdr:nvPicPr>
        <xdr:cNvPr id="138" name="Grafik 306" descr="080_EBC_Willi_Schatten.gif">
          <a:extLst>
            <a:ext uri="{FF2B5EF4-FFF2-40B4-BE49-F238E27FC236}">
              <a16:creationId xmlns:a16="http://schemas.microsoft.com/office/drawing/2014/main" id="{00000000-0008-0000-0E00-00008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136</xdr:row>
      <xdr:rowOff>19050</xdr:rowOff>
    </xdr:from>
    <xdr:ext cx="466725" cy="647700"/>
    <xdr:pic>
      <xdr:nvPicPr>
        <xdr:cNvPr id="139" name="Grafik 306" descr="080_EBC_Willi_Schatten.gif">
          <a:extLst>
            <a:ext uri="{FF2B5EF4-FFF2-40B4-BE49-F238E27FC236}">
              <a16:creationId xmlns:a16="http://schemas.microsoft.com/office/drawing/2014/main" id="{00000000-0008-0000-0E00-00008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137</xdr:row>
      <xdr:rowOff>19050</xdr:rowOff>
    </xdr:from>
    <xdr:ext cx="466725" cy="647700"/>
    <xdr:pic>
      <xdr:nvPicPr>
        <xdr:cNvPr id="140" name="Grafik 306" descr="080_EBC_Willi_Schatten.gif">
          <a:extLst>
            <a:ext uri="{FF2B5EF4-FFF2-40B4-BE49-F238E27FC236}">
              <a16:creationId xmlns:a16="http://schemas.microsoft.com/office/drawing/2014/main" id="{00000000-0008-0000-0E00-00008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138</xdr:row>
      <xdr:rowOff>19050</xdr:rowOff>
    </xdr:from>
    <xdr:ext cx="466725" cy="647700"/>
    <xdr:pic>
      <xdr:nvPicPr>
        <xdr:cNvPr id="141" name="Grafik 306" descr="080_EBC_Willi_Schatten.gif">
          <a:extLst>
            <a:ext uri="{FF2B5EF4-FFF2-40B4-BE49-F238E27FC236}">
              <a16:creationId xmlns:a16="http://schemas.microsoft.com/office/drawing/2014/main" id="{00000000-0008-0000-0E00-00008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139</xdr:row>
      <xdr:rowOff>19050</xdr:rowOff>
    </xdr:from>
    <xdr:ext cx="466725" cy="647700"/>
    <xdr:pic>
      <xdr:nvPicPr>
        <xdr:cNvPr id="142" name="Grafik 306" descr="080_EBC_Willi_Schatten.gif">
          <a:extLst>
            <a:ext uri="{FF2B5EF4-FFF2-40B4-BE49-F238E27FC236}">
              <a16:creationId xmlns:a16="http://schemas.microsoft.com/office/drawing/2014/main" id="{00000000-0008-0000-0E00-00008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140</xdr:row>
      <xdr:rowOff>19050</xdr:rowOff>
    </xdr:from>
    <xdr:ext cx="466725" cy="647700"/>
    <xdr:pic>
      <xdr:nvPicPr>
        <xdr:cNvPr id="143" name="Grafik 306" descr="080_EBC_Willi_Schatten.gif">
          <a:extLst>
            <a:ext uri="{FF2B5EF4-FFF2-40B4-BE49-F238E27FC236}">
              <a16:creationId xmlns:a16="http://schemas.microsoft.com/office/drawing/2014/main" id="{00000000-0008-0000-0E00-00008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141</xdr:row>
      <xdr:rowOff>19050</xdr:rowOff>
    </xdr:from>
    <xdr:ext cx="466725" cy="647700"/>
    <xdr:pic>
      <xdr:nvPicPr>
        <xdr:cNvPr id="144" name="Grafik 306" descr="080_EBC_Willi_Schatten.gif">
          <a:extLst>
            <a:ext uri="{FF2B5EF4-FFF2-40B4-BE49-F238E27FC236}">
              <a16:creationId xmlns:a16="http://schemas.microsoft.com/office/drawing/2014/main" id="{00000000-0008-0000-0E00-00009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142</xdr:row>
      <xdr:rowOff>19050</xdr:rowOff>
    </xdr:from>
    <xdr:ext cx="466725" cy="647700"/>
    <xdr:pic>
      <xdr:nvPicPr>
        <xdr:cNvPr id="145" name="Grafik 306" descr="080_EBC_Willi_Schatten.gif">
          <a:extLst>
            <a:ext uri="{FF2B5EF4-FFF2-40B4-BE49-F238E27FC236}">
              <a16:creationId xmlns:a16="http://schemas.microsoft.com/office/drawing/2014/main" id="{00000000-0008-0000-0E00-00009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143</xdr:row>
      <xdr:rowOff>19050</xdr:rowOff>
    </xdr:from>
    <xdr:ext cx="466725" cy="647700"/>
    <xdr:pic>
      <xdr:nvPicPr>
        <xdr:cNvPr id="146" name="Grafik 306" descr="080_EBC_Willi_Schatten.gif">
          <a:extLst>
            <a:ext uri="{FF2B5EF4-FFF2-40B4-BE49-F238E27FC236}">
              <a16:creationId xmlns:a16="http://schemas.microsoft.com/office/drawing/2014/main" id="{00000000-0008-0000-0E00-00009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144</xdr:row>
      <xdr:rowOff>19050</xdr:rowOff>
    </xdr:from>
    <xdr:ext cx="466725" cy="647700"/>
    <xdr:pic>
      <xdr:nvPicPr>
        <xdr:cNvPr id="147" name="Grafik 306" descr="080_EBC_Willi_Schatten.gif">
          <a:extLst>
            <a:ext uri="{FF2B5EF4-FFF2-40B4-BE49-F238E27FC236}">
              <a16:creationId xmlns:a16="http://schemas.microsoft.com/office/drawing/2014/main" id="{00000000-0008-0000-0E00-00009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145</xdr:row>
      <xdr:rowOff>19050</xdr:rowOff>
    </xdr:from>
    <xdr:ext cx="466725" cy="647700"/>
    <xdr:pic>
      <xdr:nvPicPr>
        <xdr:cNvPr id="148" name="Grafik 306" descr="080_EBC_Willi_Schatten.gif">
          <a:extLst>
            <a:ext uri="{FF2B5EF4-FFF2-40B4-BE49-F238E27FC236}">
              <a16:creationId xmlns:a16="http://schemas.microsoft.com/office/drawing/2014/main" id="{00000000-0008-0000-0E00-00009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146</xdr:row>
      <xdr:rowOff>19050</xdr:rowOff>
    </xdr:from>
    <xdr:ext cx="466725" cy="647700"/>
    <xdr:pic>
      <xdr:nvPicPr>
        <xdr:cNvPr id="149" name="Grafik 306" descr="080_EBC_Willi_Schatten.gif">
          <a:extLst>
            <a:ext uri="{FF2B5EF4-FFF2-40B4-BE49-F238E27FC236}">
              <a16:creationId xmlns:a16="http://schemas.microsoft.com/office/drawing/2014/main" id="{00000000-0008-0000-0E00-00009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147</xdr:row>
      <xdr:rowOff>19050</xdr:rowOff>
    </xdr:from>
    <xdr:ext cx="466725" cy="647700"/>
    <xdr:pic>
      <xdr:nvPicPr>
        <xdr:cNvPr id="150" name="Grafik 306" descr="080_EBC_Willi_Schatten.gif">
          <a:extLst>
            <a:ext uri="{FF2B5EF4-FFF2-40B4-BE49-F238E27FC236}">
              <a16:creationId xmlns:a16="http://schemas.microsoft.com/office/drawing/2014/main" id="{00000000-0008-0000-0E00-00009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148</xdr:row>
      <xdr:rowOff>19050</xdr:rowOff>
    </xdr:from>
    <xdr:ext cx="466725" cy="647700"/>
    <xdr:pic>
      <xdr:nvPicPr>
        <xdr:cNvPr id="151" name="Grafik 306" descr="080_EBC_Willi_Schatten.gif">
          <a:extLst>
            <a:ext uri="{FF2B5EF4-FFF2-40B4-BE49-F238E27FC236}">
              <a16:creationId xmlns:a16="http://schemas.microsoft.com/office/drawing/2014/main" id="{00000000-0008-0000-0E00-00009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149</xdr:row>
      <xdr:rowOff>19050</xdr:rowOff>
    </xdr:from>
    <xdr:ext cx="466725" cy="647700"/>
    <xdr:pic>
      <xdr:nvPicPr>
        <xdr:cNvPr id="152" name="Grafik 306" descr="080_EBC_Willi_Schatten.gif">
          <a:extLst>
            <a:ext uri="{FF2B5EF4-FFF2-40B4-BE49-F238E27FC236}">
              <a16:creationId xmlns:a16="http://schemas.microsoft.com/office/drawing/2014/main" id="{00000000-0008-0000-0E00-00009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150</xdr:row>
      <xdr:rowOff>19050</xdr:rowOff>
    </xdr:from>
    <xdr:ext cx="466725" cy="647700"/>
    <xdr:pic>
      <xdr:nvPicPr>
        <xdr:cNvPr id="153" name="Grafik 306" descr="080_EBC_Willi_Schatten.gif">
          <a:extLst>
            <a:ext uri="{FF2B5EF4-FFF2-40B4-BE49-F238E27FC236}">
              <a16:creationId xmlns:a16="http://schemas.microsoft.com/office/drawing/2014/main" id="{00000000-0008-0000-0E00-00009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151</xdr:row>
      <xdr:rowOff>19050</xdr:rowOff>
    </xdr:from>
    <xdr:ext cx="466725" cy="647700"/>
    <xdr:pic>
      <xdr:nvPicPr>
        <xdr:cNvPr id="154" name="Grafik 306" descr="080_EBC_Willi_Schatten.gif">
          <a:extLst>
            <a:ext uri="{FF2B5EF4-FFF2-40B4-BE49-F238E27FC236}">
              <a16:creationId xmlns:a16="http://schemas.microsoft.com/office/drawing/2014/main" id="{00000000-0008-0000-0E00-00009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152</xdr:row>
      <xdr:rowOff>19050</xdr:rowOff>
    </xdr:from>
    <xdr:ext cx="466725" cy="647700"/>
    <xdr:pic>
      <xdr:nvPicPr>
        <xdr:cNvPr id="155" name="Grafik 306" descr="080_EBC_Willi_Schatten.gif">
          <a:extLst>
            <a:ext uri="{FF2B5EF4-FFF2-40B4-BE49-F238E27FC236}">
              <a16:creationId xmlns:a16="http://schemas.microsoft.com/office/drawing/2014/main" id="{00000000-0008-0000-0E00-00009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153</xdr:row>
      <xdr:rowOff>19050</xdr:rowOff>
    </xdr:from>
    <xdr:ext cx="466725" cy="647700"/>
    <xdr:pic>
      <xdr:nvPicPr>
        <xdr:cNvPr id="156" name="Grafik 306" descr="080_EBC_Willi_Schatten.gif">
          <a:extLst>
            <a:ext uri="{FF2B5EF4-FFF2-40B4-BE49-F238E27FC236}">
              <a16:creationId xmlns:a16="http://schemas.microsoft.com/office/drawing/2014/main" id="{00000000-0008-0000-0E00-00009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154</xdr:row>
      <xdr:rowOff>19050</xdr:rowOff>
    </xdr:from>
    <xdr:ext cx="466725" cy="647700"/>
    <xdr:pic>
      <xdr:nvPicPr>
        <xdr:cNvPr id="157" name="Grafik 306" descr="080_EBC_Willi_Schatten.gif">
          <a:extLst>
            <a:ext uri="{FF2B5EF4-FFF2-40B4-BE49-F238E27FC236}">
              <a16:creationId xmlns:a16="http://schemas.microsoft.com/office/drawing/2014/main" id="{00000000-0008-0000-0E00-00009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155</xdr:row>
      <xdr:rowOff>19050</xdr:rowOff>
    </xdr:from>
    <xdr:ext cx="466725" cy="647700"/>
    <xdr:pic>
      <xdr:nvPicPr>
        <xdr:cNvPr id="158" name="Grafik 306" descr="080_EBC_Willi_Schatten.gif">
          <a:extLst>
            <a:ext uri="{FF2B5EF4-FFF2-40B4-BE49-F238E27FC236}">
              <a16:creationId xmlns:a16="http://schemas.microsoft.com/office/drawing/2014/main" id="{00000000-0008-0000-0E00-00009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156</xdr:row>
      <xdr:rowOff>19050</xdr:rowOff>
    </xdr:from>
    <xdr:ext cx="466725" cy="647700"/>
    <xdr:pic>
      <xdr:nvPicPr>
        <xdr:cNvPr id="159" name="Grafik 306" descr="080_EBC_Willi_Schatten.gif">
          <a:extLst>
            <a:ext uri="{FF2B5EF4-FFF2-40B4-BE49-F238E27FC236}">
              <a16:creationId xmlns:a16="http://schemas.microsoft.com/office/drawing/2014/main" id="{00000000-0008-0000-0E00-00009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157</xdr:row>
      <xdr:rowOff>19050</xdr:rowOff>
    </xdr:from>
    <xdr:ext cx="466725" cy="647700"/>
    <xdr:pic>
      <xdr:nvPicPr>
        <xdr:cNvPr id="160" name="Grafik 306" descr="080_EBC_Willi_Schatten.gif">
          <a:extLst>
            <a:ext uri="{FF2B5EF4-FFF2-40B4-BE49-F238E27FC236}">
              <a16:creationId xmlns:a16="http://schemas.microsoft.com/office/drawing/2014/main" id="{00000000-0008-0000-0E00-0000A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158</xdr:row>
      <xdr:rowOff>19050</xdr:rowOff>
    </xdr:from>
    <xdr:ext cx="466725" cy="647700"/>
    <xdr:pic>
      <xdr:nvPicPr>
        <xdr:cNvPr id="161" name="Grafik 306" descr="080_EBC_Willi_Schatten.gif">
          <a:extLst>
            <a:ext uri="{FF2B5EF4-FFF2-40B4-BE49-F238E27FC236}">
              <a16:creationId xmlns:a16="http://schemas.microsoft.com/office/drawing/2014/main" id="{00000000-0008-0000-0E00-0000A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159</xdr:row>
      <xdr:rowOff>19050</xdr:rowOff>
    </xdr:from>
    <xdr:ext cx="466725" cy="647700"/>
    <xdr:pic>
      <xdr:nvPicPr>
        <xdr:cNvPr id="162" name="Grafik 306" descr="080_EBC_Willi_Schatten.gif">
          <a:extLst>
            <a:ext uri="{FF2B5EF4-FFF2-40B4-BE49-F238E27FC236}">
              <a16:creationId xmlns:a16="http://schemas.microsoft.com/office/drawing/2014/main" id="{00000000-0008-0000-0E00-0000A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29210</xdr:colOff>
          <xdr:row>9</xdr:row>
          <xdr:rowOff>6350</xdr:rowOff>
        </xdr:from>
        <xdr:to>
          <xdr:col>33</xdr:col>
          <xdr:colOff>13970</xdr:colOff>
          <xdr:row>17</xdr:row>
          <xdr:rowOff>13970</xdr:rowOff>
        </xdr:to>
        <xdr:pic>
          <xdr:nvPicPr>
            <xdr:cNvPr id="763930" name="Image1">
              <a:extLst>
                <a:ext uri="{FF2B5EF4-FFF2-40B4-BE49-F238E27FC236}">
                  <a16:creationId xmlns:a16="http://schemas.microsoft.com/office/drawing/2014/main" id="{00000000-0008-0000-0300-00001AA80B00}"/>
                </a:ext>
              </a:extLst>
            </xdr:cNvPr>
            <xdr:cNvPicPr preferRelativeResize="0">
              <a:picLocks noChangeArrowheads="1" noChangeShapeType="1"/>
              <a:extLst>
                <a:ext uri="{84589F7E-364E-4C9E-8A38-B11213B215E9}">
                  <a14:cameraTool cellRange="BILD" spid="_x0000_s764218"/>
                </a:ext>
              </a:extLst>
            </xdr:cNvPicPr>
          </xdr:nvPicPr>
          <xdr:blipFill>
            <a:blip xmlns:r="http://schemas.openxmlformats.org/officeDocument/2006/relationships" r:embed="rId1"/>
            <a:srcRect/>
            <a:stretch>
              <a:fillRect/>
            </a:stretch>
          </xdr:blipFill>
          <xdr:spPr bwMode="auto">
            <a:xfrm>
              <a:off x="5617210" y="1016000"/>
              <a:ext cx="492760" cy="7061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9527</xdr:colOff>
      <xdr:row>7</xdr:row>
      <xdr:rowOff>28812</xdr:rowOff>
    </xdr:from>
    <xdr:to>
      <xdr:col>11</xdr:col>
      <xdr:colOff>60327</xdr:colOff>
      <xdr:row>8</xdr:row>
      <xdr:rowOff>0</xdr:rowOff>
    </xdr:to>
    <xdr:sp macro="" textlink="">
      <xdr:nvSpPr>
        <xdr:cNvPr id="3074" name="Text Box 2">
          <a:extLst>
            <a:ext uri="{FF2B5EF4-FFF2-40B4-BE49-F238E27FC236}">
              <a16:creationId xmlns:a16="http://schemas.microsoft.com/office/drawing/2014/main" id="{00000000-0008-0000-0400-0000020C0000}"/>
            </a:ext>
          </a:extLst>
        </xdr:cNvPr>
        <xdr:cNvSpPr txBox="1">
          <a:spLocks noChangeArrowheads="1"/>
        </xdr:cNvSpPr>
      </xdr:nvSpPr>
      <xdr:spPr bwMode="auto">
        <a:xfrm>
          <a:off x="390527" y="1054581"/>
          <a:ext cx="1494204" cy="513380"/>
        </a:xfrm>
        <a:prstGeom prst="rect">
          <a:avLst/>
        </a:prstGeom>
        <a:noFill/>
        <a:ln w="9525">
          <a:noFill/>
          <a:miter lim="800000"/>
          <a:headEnd/>
          <a:tailEnd/>
        </a:ln>
      </xdr:spPr>
      <xdr:txBody>
        <a:bodyPr vertOverflow="clip" wrap="square" lIns="27432" tIns="27432" rIns="0" bIns="0" anchor="t" upright="1"/>
        <a:lstStyle/>
        <a:p>
          <a:pPr algn="l" rtl="0">
            <a:defRPr sz="1000"/>
          </a:pPr>
          <a:r>
            <a:rPr lang="de-DE" sz="900" b="1" i="0" u="none" strike="noStrike" baseline="0">
              <a:solidFill>
                <a:srgbClr val="000000"/>
              </a:solidFill>
              <a:latin typeface="Sylfaen"/>
            </a:rPr>
            <a:t>Gewünschte Biermenge </a:t>
          </a:r>
        </a:p>
        <a:p>
          <a:pPr algn="l" rtl="0">
            <a:defRPr sz="1000"/>
          </a:pPr>
          <a:r>
            <a:rPr lang="de-DE" sz="900" b="1" i="0" u="none" strike="noStrike" baseline="0">
              <a:solidFill>
                <a:srgbClr val="000000"/>
              </a:solidFill>
              <a:latin typeface="Sylfaen"/>
            </a:rPr>
            <a:t>als Ausgangsgröße für </a:t>
          </a:r>
        </a:p>
        <a:p>
          <a:pPr algn="l" rtl="0">
            <a:defRPr sz="1000"/>
          </a:pPr>
          <a:r>
            <a:rPr lang="de-DE" sz="900" b="1" i="0" u="none" strike="noStrike" baseline="0">
              <a:solidFill>
                <a:srgbClr val="000000"/>
              </a:solidFill>
              <a:latin typeface="Sylfaen"/>
            </a:rPr>
            <a:t>die Schüttung</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51</xdr:row>
          <xdr:rowOff>114300</xdr:rowOff>
        </xdr:from>
        <xdr:to>
          <xdr:col>16</xdr:col>
          <xdr:colOff>152400</xdr:colOff>
          <xdr:row>53</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solidFill>
              <a:srgbClr val="FFFF99" mc:Ignorable="a14" a14:legacySpreadsheetColorIndex="43"/>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21981</xdr:colOff>
          <xdr:row>10</xdr:row>
          <xdr:rowOff>14654</xdr:rowOff>
        </xdr:from>
        <xdr:to>
          <xdr:col>33</xdr:col>
          <xdr:colOff>17292</xdr:colOff>
          <xdr:row>21</xdr:row>
          <xdr:rowOff>7914</xdr:rowOff>
        </xdr:to>
        <xdr:pic>
          <xdr:nvPicPr>
            <xdr:cNvPr id="750109" name="Image2">
              <a:extLst>
                <a:ext uri="{FF2B5EF4-FFF2-40B4-BE49-F238E27FC236}">
                  <a16:creationId xmlns:a16="http://schemas.microsoft.com/office/drawing/2014/main" id="{00000000-0008-0000-0400-00001D720B00}"/>
                </a:ext>
              </a:extLst>
            </xdr:cNvPr>
            <xdr:cNvPicPr preferRelativeResize="0">
              <a:picLocks noChangeArrowheads="1" noChangeShapeType="1"/>
              <a:extLst>
                <a:ext uri="{84589F7E-364E-4C9E-8A38-B11213B215E9}">
                  <a14:cameraTool cellRange="BILD" spid="_x0000_s750343"/>
                </a:ext>
              </a:extLst>
            </xdr:cNvPicPr>
          </xdr:nvPicPr>
          <xdr:blipFill>
            <a:blip xmlns:r="http://schemas.openxmlformats.org/officeDocument/2006/relationships" r:embed="rId1"/>
            <a:srcRect/>
            <a:stretch>
              <a:fillRect/>
            </a:stretch>
          </xdr:blipFill>
          <xdr:spPr bwMode="auto">
            <a:xfrm>
              <a:off x="5224096" y="1260231"/>
              <a:ext cx="684042" cy="101902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9527</xdr:colOff>
      <xdr:row>7</xdr:row>
      <xdr:rowOff>28812</xdr:rowOff>
    </xdr:from>
    <xdr:to>
      <xdr:col>11</xdr:col>
      <xdr:colOff>60327</xdr:colOff>
      <xdr:row>8</xdr:row>
      <xdr:rowOff>0</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361952" y="1019412"/>
          <a:ext cx="1441450" cy="18813"/>
        </a:xfrm>
        <a:prstGeom prst="rect">
          <a:avLst/>
        </a:prstGeom>
        <a:noFill/>
        <a:ln w="9525">
          <a:noFill/>
          <a:miter lim="800000"/>
          <a:headEnd/>
          <a:tailEnd/>
        </a:ln>
      </xdr:spPr>
      <xdr:txBody>
        <a:bodyPr vertOverflow="clip" wrap="square" lIns="27432" tIns="27432" rIns="0" bIns="0" anchor="t" upright="1"/>
        <a:lstStyle/>
        <a:p>
          <a:pPr algn="l" rtl="0">
            <a:defRPr sz="1000"/>
          </a:pPr>
          <a:r>
            <a:rPr lang="de-DE" sz="900" b="1" i="0" u="none" strike="noStrike" baseline="0">
              <a:solidFill>
                <a:srgbClr val="000000"/>
              </a:solidFill>
              <a:latin typeface="Sylfaen"/>
            </a:rPr>
            <a:t>Gewünschte Biermenge </a:t>
          </a:r>
        </a:p>
        <a:p>
          <a:pPr algn="l" rtl="0">
            <a:defRPr sz="1000"/>
          </a:pPr>
          <a:r>
            <a:rPr lang="de-DE" sz="900" b="1" i="0" u="none" strike="noStrike" baseline="0">
              <a:solidFill>
                <a:srgbClr val="000000"/>
              </a:solidFill>
              <a:latin typeface="Sylfaen"/>
            </a:rPr>
            <a:t>als Ausgangsgröße für </a:t>
          </a:r>
        </a:p>
        <a:p>
          <a:pPr algn="l" rtl="0">
            <a:defRPr sz="1000"/>
          </a:pPr>
          <a:r>
            <a:rPr lang="de-DE" sz="900" b="1" i="0" u="none" strike="noStrike" baseline="0">
              <a:solidFill>
                <a:srgbClr val="000000"/>
              </a:solidFill>
              <a:latin typeface="Sylfaen"/>
            </a:rPr>
            <a:t>die Schüttung</a:t>
          </a: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51</xdr:row>
          <xdr:rowOff>114300</xdr:rowOff>
        </xdr:from>
        <xdr:to>
          <xdr:col>16</xdr:col>
          <xdr:colOff>152400</xdr:colOff>
          <xdr:row>53</xdr:row>
          <xdr:rowOff>0</xdr:rowOff>
        </xdr:to>
        <xdr:sp macro="" textlink="">
          <xdr:nvSpPr>
            <xdr:cNvPr id="770049" name="Check Box 1" hidden="1">
              <a:extLst>
                <a:ext uri="{63B3BB69-23CF-44E3-9099-C40C66FF867C}">
                  <a14:compatExt spid="_x0000_s770049"/>
                </a:ext>
                <a:ext uri="{FF2B5EF4-FFF2-40B4-BE49-F238E27FC236}">
                  <a16:creationId xmlns:a16="http://schemas.microsoft.com/office/drawing/2014/main" id="{00000000-0008-0000-0500-000001C00B00}"/>
                </a:ext>
              </a:extLst>
            </xdr:cNvPr>
            <xdr:cNvSpPr/>
          </xdr:nvSpPr>
          <xdr:spPr bwMode="auto">
            <a:xfrm>
              <a:off x="0" y="0"/>
              <a:ext cx="0" cy="0"/>
            </a:xfrm>
            <a:prstGeom prst="rect">
              <a:avLst/>
            </a:prstGeom>
            <a:solidFill>
              <a:srgbClr val="FFFF99" mc:Ignorable="a14" a14:legacySpreadsheetColorIndex="43"/>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21981</xdr:colOff>
          <xdr:row>10</xdr:row>
          <xdr:rowOff>14654</xdr:rowOff>
        </xdr:from>
        <xdr:to>
          <xdr:col>33</xdr:col>
          <xdr:colOff>17292</xdr:colOff>
          <xdr:row>21</xdr:row>
          <xdr:rowOff>7914</xdr:rowOff>
        </xdr:to>
        <xdr:pic>
          <xdr:nvPicPr>
            <xdr:cNvPr id="8" name="Image2">
              <a:extLst>
                <a:ext uri="{FF2B5EF4-FFF2-40B4-BE49-F238E27FC236}">
                  <a16:creationId xmlns:a16="http://schemas.microsoft.com/office/drawing/2014/main" id="{00000000-0008-0000-0500-000008000000}"/>
                </a:ext>
              </a:extLst>
            </xdr:cNvPr>
            <xdr:cNvPicPr preferRelativeResize="0">
              <a:picLocks noChangeArrowheads="1" noChangeShapeType="1"/>
              <a:extLst>
                <a:ext uri="{84589F7E-364E-4C9E-8A38-B11213B215E9}">
                  <a14:cameraTool cellRange="BILD" spid="_x0000_s770274"/>
                </a:ext>
              </a:extLst>
            </xdr:cNvPicPr>
          </xdr:nvPicPr>
          <xdr:blipFill>
            <a:blip xmlns:r="http://schemas.openxmlformats.org/officeDocument/2006/relationships" r:embed="rId1"/>
            <a:srcRect/>
            <a:stretch>
              <a:fillRect/>
            </a:stretch>
          </xdr:blipFill>
          <xdr:spPr bwMode="auto">
            <a:xfrm>
              <a:off x="5224096" y="1260231"/>
              <a:ext cx="684042" cy="101902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84107</xdr:colOff>
      <xdr:row>10</xdr:row>
      <xdr:rowOff>44432</xdr:rowOff>
    </xdr:from>
    <xdr:to>
      <xdr:col>10</xdr:col>
      <xdr:colOff>15862</xdr:colOff>
      <xdr:row>14</xdr:row>
      <xdr:rowOff>47626</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2092295" y="1298557"/>
          <a:ext cx="344505" cy="765194"/>
        </a:xfrm>
        <a:prstGeom prst="rect">
          <a:avLst/>
        </a:prstGeom>
        <a:noFill/>
        <a:ln w="9525">
          <a:noFill/>
          <a:miter lim="800000"/>
          <a:headEnd/>
          <a:tailEnd/>
        </a:ln>
      </xdr:spPr>
      <xdr:txBody>
        <a:bodyPr vertOverflow="clip" wrap="square" lIns="27432" tIns="27432" rIns="0" bIns="0" anchor="t" upright="1"/>
        <a:lstStyle/>
        <a:p>
          <a:pPr algn="ctr" rtl="0">
            <a:defRPr sz="1000"/>
          </a:pPr>
          <a:r>
            <a:rPr lang="de-DE" sz="900" b="1" i="0" u="none" strike="noStrike" baseline="0">
              <a:solidFill>
                <a:srgbClr val="000080"/>
              </a:solidFill>
              <a:latin typeface="Sylfaen"/>
            </a:rPr>
            <a:t>°C</a:t>
          </a:r>
        </a:p>
        <a:p>
          <a:pPr algn="ctr" rtl="0">
            <a:defRPr sz="1000"/>
          </a:pPr>
          <a:r>
            <a:rPr lang="de-DE" sz="900" b="1" i="0" u="none" strike="noStrike" baseline="0">
              <a:solidFill>
                <a:srgbClr val="993300"/>
              </a:solidFill>
              <a:latin typeface="Sylfaen"/>
            </a:rPr>
            <a:t>°P</a:t>
          </a:r>
        </a:p>
        <a:p>
          <a:pPr algn="ctr" rtl="0">
            <a:defRPr sz="1000"/>
          </a:pPr>
          <a:r>
            <a:rPr lang="de-DE" sz="900" b="1" i="0" u="none" strike="noStrike" baseline="0">
              <a:solidFill>
                <a:srgbClr val="008000"/>
              </a:solidFill>
              <a:latin typeface="Sylfaen"/>
            </a:rPr>
            <a:t>pH</a:t>
          </a:r>
        </a:p>
      </xdr:txBody>
    </xdr:sp>
    <xdr:clientData/>
  </xdr:twoCellAnchor>
  <xdr:twoCellAnchor>
    <xdr:from>
      <xdr:col>8</xdr:col>
      <xdr:colOff>28575</xdr:colOff>
      <xdr:row>9</xdr:row>
      <xdr:rowOff>28575</xdr:rowOff>
    </xdr:from>
    <xdr:to>
      <xdr:col>40</xdr:col>
      <xdr:colOff>47625</xdr:colOff>
      <xdr:row>47</xdr:row>
      <xdr:rowOff>247650</xdr:rowOff>
    </xdr:to>
    <xdr:graphicFrame macro="">
      <xdr:nvGraphicFramePr>
        <xdr:cNvPr id="19536" name="Chart 3">
          <a:extLst>
            <a:ext uri="{FF2B5EF4-FFF2-40B4-BE49-F238E27FC236}">
              <a16:creationId xmlns:a16="http://schemas.microsoft.com/office/drawing/2014/main" id="{00000000-0008-0000-0600-00005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xdr:colOff>
      <xdr:row>16</xdr:row>
      <xdr:rowOff>19050</xdr:rowOff>
    </xdr:from>
    <xdr:to>
      <xdr:col>44</xdr:col>
      <xdr:colOff>19050</xdr:colOff>
      <xdr:row>41</xdr:row>
      <xdr:rowOff>190500</xdr:rowOff>
    </xdr:to>
    <xdr:graphicFrame macro="">
      <xdr:nvGraphicFramePr>
        <xdr:cNvPr id="24599" name="Chart 3">
          <a:extLst>
            <a:ext uri="{FF2B5EF4-FFF2-40B4-BE49-F238E27FC236}">
              <a16:creationId xmlns:a16="http://schemas.microsoft.com/office/drawing/2014/main" id="{00000000-0008-0000-0700-00001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20517</xdr:colOff>
      <xdr:row>37</xdr:row>
      <xdr:rowOff>93785</xdr:rowOff>
    </xdr:from>
    <xdr:to>
      <xdr:col>18</xdr:col>
      <xdr:colOff>5862</xdr:colOff>
      <xdr:row>52</xdr:row>
      <xdr:rowOff>140678</xdr:rowOff>
    </xdr:to>
    <xdr:graphicFrame macro="">
      <xdr:nvGraphicFramePr>
        <xdr:cNvPr id="6" name="Diagramm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46891</xdr:colOff>
      <xdr:row>37</xdr:row>
      <xdr:rowOff>87923</xdr:rowOff>
    </xdr:from>
    <xdr:to>
      <xdr:col>37</xdr:col>
      <xdr:colOff>23446</xdr:colOff>
      <xdr:row>52</xdr:row>
      <xdr:rowOff>140677</xdr:rowOff>
    </xdr:to>
    <xdr:graphicFrame macro="">
      <xdr:nvGraphicFramePr>
        <xdr:cNvPr id="11" name="Diagramm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17586</xdr:colOff>
      <xdr:row>10</xdr:row>
      <xdr:rowOff>0</xdr:rowOff>
    </xdr:from>
    <xdr:to>
      <xdr:col>33</xdr:col>
      <xdr:colOff>82063</xdr:colOff>
      <xdr:row>29</xdr:row>
      <xdr:rowOff>136814</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466" y="1287780"/>
          <a:ext cx="5832817" cy="2384714"/>
        </a:xfrm>
        <a:prstGeom prst="rect">
          <a:avLst/>
        </a:prstGeom>
      </xdr:spPr>
    </xdr:pic>
    <xdr:clientData/>
  </xdr:twoCellAnchor>
  <xdr:twoCellAnchor editAs="oneCell">
    <xdr:from>
      <xdr:col>3</xdr:col>
      <xdr:colOff>11723</xdr:colOff>
      <xdr:row>34</xdr:row>
      <xdr:rowOff>23446</xdr:rowOff>
    </xdr:from>
    <xdr:to>
      <xdr:col>33</xdr:col>
      <xdr:colOff>75462</xdr:colOff>
      <xdr:row>66</xdr:row>
      <xdr:rowOff>1482</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431" y="4425461"/>
          <a:ext cx="5860800" cy="3741144"/>
        </a:xfrm>
        <a:prstGeom prst="rect">
          <a:avLst/>
        </a:prstGeom>
      </xdr:spPr>
    </xdr:pic>
    <xdr:clientData/>
  </xdr:twoCellAnchor>
  <xdr:twoCellAnchor>
    <xdr:from>
      <xdr:col>9</xdr:col>
      <xdr:colOff>87923</xdr:colOff>
      <xdr:row>57</xdr:row>
      <xdr:rowOff>175847</xdr:rowOff>
    </xdr:from>
    <xdr:to>
      <xdr:col>16</xdr:col>
      <xdr:colOff>17584</xdr:colOff>
      <xdr:row>59</xdr:row>
      <xdr:rowOff>70340</xdr:rowOff>
    </xdr:to>
    <xdr:sp macro="" textlink="">
      <xdr:nvSpPr>
        <xdr:cNvPr id="4" name="Rechteck 3">
          <a:extLst>
            <a:ext uri="{FF2B5EF4-FFF2-40B4-BE49-F238E27FC236}">
              <a16:creationId xmlns:a16="http://schemas.microsoft.com/office/drawing/2014/main" id="{00000000-0008-0000-0900-000004000000}"/>
            </a:ext>
          </a:extLst>
        </xdr:cNvPr>
        <xdr:cNvSpPr/>
      </xdr:nvSpPr>
      <xdr:spPr>
        <a:xfrm>
          <a:off x="1360463" y="7231967"/>
          <a:ext cx="1392701" cy="145953"/>
        </a:xfrm>
        <a:prstGeom prst="rect">
          <a:avLst/>
        </a:prstGeom>
        <a:solidFill>
          <a:srgbClr val="FFFF00">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29</xdr:col>
      <xdr:colOff>70339</xdr:colOff>
      <xdr:row>63</xdr:row>
      <xdr:rowOff>187569</xdr:rowOff>
    </xdr:from>
    <xdr:to>
      <xdr:col>30</xdr:col>
      <xdr:colOff>35170</xdr:colOff>
      <xdr:row>67</xdr:row>
      <xdr:rowOff>29308</xdr:rowOff>
    </xdr:to>
    <xdr:sp macro="" textlink="">
      <xdr:nvSpPr>
        <xdr:cNvPr id="5" name="Pfeil: nach oben 4">
          <a:extLst>
            <a:ext uri="{FF2B5EF4-FFF2-40B4-BE49-F238E27FC236}">
              <a16:creationId xmlns:a16="http://schemas.microsoft.com/office/drawing/2014/main" id="{00000000-0008-0000-0900-000005000000}"/>
            </a:ext>
          </a:extLst>
        </xdr:cNvPr>
        <xdr:cNvSpPr/>
      </xdr:nvSpPr>
      <xdr:spPr>
        <a:xfrm>
          <a:off x="5236699" y="7998069"/>
          <a:ext cx="162951" cy="344659"/>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51</xdr:col>
      <xdr:colOff>122208</xdr:colOff>
      <xdr:row>5</xdr:row>
      <xdr:rowOff>79076</xdr:rowOff>
    </xdr:from>
    <xdr:to>
      <xdr:col>55</xdr:col>
      <xdr:colOff>624617</xdr:colOff>
      <xdr:row>27</xdr:row>
      <xdr:rowOff>140629</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5038" y="697302"/>
          <a:ext cx="3636673" cy="2045629"/>
        </a:xfrm>
        <a:prstGeom prst="rect">
          <a:avLst/>
        </a:prstGeom>
      </xdr:spPr>
    </xdr:pic>
    <xdr:clientData/>
  </xdr:twoCellAnchor>
  <xdr:oneCellAnchor>
    <xdr:from>
      <xdr:col>41</xdr:col>
      <xdr:colOff>91448</xdr:colOff>
      <xdr:row>3</xdr:row>
      <xdr:rowOff>89428</xdr:rowOff>
    </xdr:from>
    <xdr:ext cx="410186" cy="410186"/>
    <xdr:pic>
      <xdr:nvPicPr>
        <xdr:cNvPr id="39" name="Grafik 15" descr="Piktogramme Brauerei.png">
          <a:extLst>
            <a:ext uri="{FF2B5EF4-FFF2-40B4-BE49-F238E27FC236}">
              <a16:creationId xmlns:a16="http://schemas.microsoft.com/office/drawing/2014/main" id="{00000000-0008-0000-0A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xdr:row>
      <xdr:rowOff>108262</xdr:rowOff>
    </xdr:from>
    <xdr:ext cx="402567" cy="425426"/>
    <xdr:pic>
      <xdr:nvPicPr>
        <xdr:cNvPr id="40" name="Grafik 16" descr="Piktogramme Brauerei.png">
          <a:extLst>
            <a:ext uri="{FF2B5EF4-FFF2-40B4-BE49-F238E27FC236}">
              <a16:creationId xmlns:a16="http://schemas.microsoft.com/office/drawing/2014/main" id="{00000000-0008-0000-0A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xdr:row>
      <xdr:rowOff>82239</xdr:rowOff>
    </xdr:from>
    <xdr:ext cx="410186" cy="451449"/>
    <xdr:pic>
      <xdr:nvPicPr>
        <xdr:cNvPr id="41" name="Grafik 17" descr="Piktogramme Brauerei.png">
          <a:extLst>
            <a:ext uri="{FF2B5EF4-FFF2-40B4-BE49-F238E27FC236}">
              <a16:creationId xmlns:a16="http://schemas.microsoft.com/office/drawing/2014/main" id="{00000000-0008-0000-0A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22</xdr:col>
      <xdr:colOff>7191</xdr:colOff>
      <xdr:row>3</xdr:row>
      <xdr:rowOff>21565</xdr:rowOff>
    </xdr:from>
    <xdr:to>
      <xdr:col>24</xdr:col>
      <xdr:colOff>179720</xdr:colOff>
      <xdr:row>5</xdr:row>
      <xdr:rowOff>136674</xdr:rowOff>
    </xdr:to>
    <xdr:pic>
      <xdr:nvPicPr>
        <xdr:cNvPr id="42" name="Grafik 41">
          <a:extLst>
            <a:ext uri="{FF2B5EF4-FFF2-40B4-BE49-F238E27FC236}">
              <a16:creationId xmlns:a16="http://schemas.microsoft.com/office/drawing/2014/main" id="{00000000-0008-0000-0A00-00002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61031" y="189205"/>
          <a:ext cx="568769" cy="572309"/>
        </a:xfrm>
        <a:prstGeom prst="rect">
          <a:avLst/>
        </a:prstGeom>
      </xdr:spPr>
    </xdr:pic>
    <xdr:clientData/>
  </xdr:twoCellAnchor>
  <xdr:oneCellAnchor>
    <xdr:from>
      <xdr:col>22</xdr:col>
      <xdr:colOff>7191</xdr:colOff>
      <xdr:row>11</xdr:row>
      <xdr:rowOff>21565</xdr:rowOff>
    </xdr:from>
    <xdr:ext cx="575095" cy="567995"/>
    <xdr:pic>
      <xdr:nvPicPr>
        <xdr:cNvPr id="71" name="Grafik 70">
          <a:extLst>
            <a:ext uri="{FF2B5EF4-FFF2-40B4-BE49-F238E27FC236}">
              <a16:creationId xmlns:a16="http://schemas.microsoft.com/office/drawing/2014/main" id="{00000000-0008-0000-0A00-00004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186905"/>
          <a:ext cx="575095" cy="567995"/>
        </a:xfrm>
        <a:prstGeom prst="rect">
          <a:avLst/>
        </a:prstGeom>
      </xdr:spPr>
    </xdr:pic>
    <xdr:clientData/>
  </xdr:oneCellAnchor>
  <xdr:oneCellAnchor>
    <xdr:from>
      <xdr:col>22</xdr:col>
      <xdr:colOff>7191</xdr:colOff>
      <xdr:row>19</xdr:row>
      <xdr:rowOff>21565</xdr:rowOff>
    </xdr:from>
    <xdr:ext cx="575095" cy="567995"/>
    <xdr:pic>
      <xdr:nvPicPr>
        <xdr:cNvPr id="76" name="Grafik 75">
          <a:extLst>
            <a:ext uri="{FF2B5EF4-FFF2-40B4-BE49-F238E27FC236}">
              <a16:creationId xmlns:a16="http://schemas.microsoft.com/office/drawing/2014/main" id="{00000000-0008-0000-0A00-00004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27</xdr:row>
      <xdr:rowOff>21565</xdr:rowOff>
    </xdr:from>
    <xdr:ext cx="575095" cy="567995"/>
    <xdr:pic>
      <xdr:nvPicPr>
        <xdr:cNvPr id="81" name="Grafik 80">
          <a:extLst>
            <a:ext uri="{FF2B5EF4-FFF2-40B4-BE49-F238E27FC236}">
              <a16:creationId xmlns:a16="http://schemas.microsoft.com/office/drawing/2014/main" id="{00000000-0008-0000-0A00-00005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35</xdr:row>
      <xdr:rowOff>21565</xdr:rowOff>
    </xdr:from>
    <xdr:ext cx="575095" cy="567995"/>
    <xdr:pic>
      <xdr:nvPicPr>
        <xdr:cNvPr id="86" name="Grafik 85">
          <a:extLst>
            <a:ext uri="{FF2B5EF4-FFF2-40B4-BE49-F238E27FC236}">
              <a16:creationId xmlns:a16="http://schemas.microsoft.com/office/drawing/2014/main" id="{00000000-0008-0000-0A00-00005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43</xdr:row>
      <xdr:rowOff>21565</xdr:rowOff>
    </xdr:from>
    <xdr:ext cx="575095" cy="567995"/>
    <xdr:pic>
      <xdr:nvPicPr>
        <xdr:cNvPr id="91" name="Grafik 90">
          <a:extLst>
            <a:ext uri="{FF2B5EF4-FFF2-40B4-BE49-F238E27FC236}">
              <a16:creationId xmlns:a16="http://schemas.microsoft.com/office/drawing/2014/main" id="{00000000-0008-0000-0A00-00005B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51</xdr:row>
      <xdr:rowOff>21565</xdr:rowOff>
    </xdr:from>
    <xdr:ext cx="575095" cy="567995"/>
    <xdr:pic>
      <xdr:nvPicPr>
        <xdr:cNvPr id="96" name="Grafik 95">
          <a:extLst>
            <a:ext uri="{FF2B5EF4-FFF2-40B4-BE49-F238E27FC236}">
              <a16:creationId xmlns:a16="http://schemas.microsoft.com/office/drawing/2014/main" id="{00000000-0008-0000-0A00-000060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22</xdr:col>
      <xdr:colOff>7191</xdr:colOff>
      <xdr:row>59</xdr:row>
      <xdr:rowOff>21565</xdr:rowOff>
    </xdr:from>
    <xdr:ext cx="575095" cy="567995"/>
    <xdr:pic>
      <xdr:nvPicPr>
        <xdr:cNvPr id="101" name="Grafik 100">
          <a:extLst>
            <a:ext uri="{FF2B5EF4-FFF2-40B4-BE49-F238E27FC236}">
              <a16:creationId xmlns:a16="http://schemas.microsoft.com/office/drawing/2014/main" id="{00000000-0008-0000-0A00-00006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119116" y="999225"/>
          <a:ext cx="575095" cy="567995"/>
        </a:xfrm>
        <a:prstGeom prst="rect">
          <a:avLst/>
        </a:prstGeom>
      </xdr:spPr>
    </xdr:pic>
    <xdr:clientData/>
  </xdr:oneCellAnchor>
  <xdr:oneCellAnchor>
    <xdr:from>
      <xdr:col>41</xdr:col>
      <xdr:colOff>91448</xdr:colOff>
      <xdr:row>11</xdr:row>
      <xdr:rowOff>89428</xdr:rowOff>
    </xdr:from>
    <xdr:ext cx="410186" cy="410186"/>
    <xdr:pic>
      <xdr:nvPicPr>
        <xdr:cNvPr id="47" name="Grafik 15" descr="Piktogramme Brauerei.png">
          <a:extLst>
            <a:ext uri="{FF2B5EF4-FFF2-40B4-BE49-F238E27FC236}">
              <a16:creationId xmlns:a16="http://schemas.microsoft.com/office/drawing/2014/main" id="{00000000-0008-0000-0A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11</xdr:row>
      <xdr:rowOff>108262</xdr:rowOff>
    </xdr:from>
    <xdr:ext cx="402567" cy="425426"/>
    <xdr:pic>
      <xdr:nvPicPr>
        <xdr:cNvPr id="48" name="Grafik 16" descr="Piktogramme Brauerei.png">
          <a:extLst>
            <a:ext uri="{FF2B5EF4-FFF2-40B4-BE49-F238E27FC236}">
              <a16:creationId xmlns:a16="http://schemas.microsoft.com/office/drawing/2014/main" id="{00000000-0008-0000-0A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11</xdr:row>
      <xdr:rowOff>82239</xdr:rowOff>
    </xdr:from>
    <xdr:ext cx="410186" cy="451449"/>
    <xdr:pic>
      <xdr:nvPicPr>
        <xdr:cNvPr id="49" name="Grafik 17" descr="Piktogramme Brauerei.png">
          <a:extLst>
            <a:ext uri="{FF2B5EF4-FFF2-40B4-BE49-F238E27FC236}">
              <a16:creationId xmlns:a16="http://schemas.microsoft.com/office/drawing/2014/main" id="{00000000-0008-0000-0A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19</xdr:row>
      <xdr:rowOff>89428</xdr:rowOff>
    </xdr:from>
    <xdr:ext cx="410186" cy="410186"/>
    <xdr:pic>
      <xdr:nvPicPr>
        <xdr:cNvPr id="50" name="Grafik 15" descr="Piktogramme Brauerei.png">
          <a:extLst>
            <a:ext uri="{FF2B5EF4-FFF2-40B4-BE49-F238E27FC236}">
              <a16:creationId xmlns:a16="http://schemas.microsoft.com/office/drawing/2014/main" id="{00000000-0008-0000-0A00-00003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19</xdr:row>
      <xdr:rowOff>108262</xdr:rowOff>
    </xdr:from>
    <xdr:ext cx="402567" cy="425426"/>
    <xdr:pic>
      <xdr:nvPicPr>
        <xdr:cNvPr id="51" name="Grafik 16" descr="Piktogramme Brauerei.png">
          <a:extLst>
            <a:ext uri="{FF2B5EF4-FFF2-40B4-BE49-F238E27FC236}">
              <a16:creationId xmlns:a16="http://schemas.microsoft.com/office/drawing/2014/main" id="{00000000-0008-0000-0A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19</xdr:row>
      <xdr:rowOff>82239</xdr:rowOff>
    </xdr:from>
    <xdr:ext cx="410186" cy="451449"/>
    <xdr:pic>
      <xdr:nvPicPr>
        <xdr:cNvPr id="52" name="Grafik 17" descr="Piktogramme Brauerei.png">
          <a:extLst>
            <a:ext uri="{FF2B5EF4-FFF2-40B4-BE49-F238E27FC236}">
              <a16:creationId xmlns:a16="http://schemas.microsoft.com/office/drawing/2014/main" id="{00000000-0008-0000-0A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27</xdr:row>
      <xdr:rowOff>89428</xdr:rowOff>
    </xdr:from>
    <xdr:ext cx="410186" cy="410186"/>
    <xdr:pic>
      <xdr:nvPicPr>
        <xdr:cNvPr id="53" name="Grafik 15" descr="Piktogramme Brauerei.png">
          <a:extLst>
            <a:ext uri="{FF2B5EF4-FFF2-40B4-BE49-F238E27FC236}">
              <a16:creationId xmlns:a16="http://schemas.microsoft.com/office/drawing/2014/main" id="{00000000-0008-0000-0A00-00003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27</xdr:row>
      <xdr:rowOff>108262</xdr:rowOff>
    </xdr:from>
    <xdr:ext cx="402567" cy="425426"/>
    <xdr:pic>
      <xdr:nvPicPr>
        <xdr:cNvPr id="54" name="Grafik 16" descr="Piktogramme Brauerei.png">
          <a:extLst>
            <a:ext uri="{FF2B5EF4-FFF2-40B4-BE49-F238E27FC236}">
              <a16:creationId xmlns:a16="http://schemas.microsoft.com/office/drawing/2014/main" id="{00000000-0008-0000-0A00-00003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27</xdr:row>
      <xdr:rowOff>82239</xdr:rowOff>
    </xdr:from>
    <xdr:ext cx="410186" cy="451449"/>
    <xdr:pic>
      <xdr:nvPicPr>
        <xdr:cNvPr id="55" name="Grafik 17" descr="Piktogramme Brauerei.png">
          <a:extLst>
            <a:ext uri="{FF2B5EF4-FFF2-40B4-BE49-F238E27FC236}">
              <a16:creationId xmlns:a16="http://schemas.microsoft.com/office/drawing/2014/main" id="{00000000-0008-0000-0A00-00003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35</xdr:row>
      <xdr:rowOff>89428</xdr:rowOff>
    </xdr:from>
    <xdr:ext cx="410186" cy="410186"/>
    <xdr:pic>
      <xdr:nvPicPr>
        <xdr:cNvPr id="56" name="Grafik 15" descr="Piktogramme Brauerei.png">
          <a:extLst>
            <a:ext uri="{FF2B5EF4-FFF2-40B4-BE49-F238E27FC236}">
              <a16:creationId xmlns:a16="http://schemas.microsoft.com/office/drawing/2014/main" id="{00000000-0008-0000-0A00-00003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35</xdr:row>
      <xdr:rowOff>108262</xdr:rowOff>
    </xdr:from>
    <xdr:ext cx="402567" cy="425426"/>
    <xdr:pic>
      <xdr:nvPicPr>
        <xdr:cNvPr id="57" name="Grafik 16" descr="Piktogramme Brauerei.png">
          <a:extLst>
            <a:ext uri="{FF2B5EF4-FFF2-40B4-BE49-F238E27FC236}">
              <a16:creationId xmlns:a16="http://schemas.microsoft.com/office/drawing/2014/main" id="{00000000-0008-0000-0A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35</xdr:row>
      <xdr:rowOff>82239</xdr:rowOff>
    </xdr:from>
    <xdr:ext cx="410186" cy="451449"/>
    <xdr:pic>
      <xdr:nvPicPr>
        <xdr:cNvPr id="58" name="Grafik 17" descr="Piktogramme Brauerei.png">
          <a:extLst>
            <a:ext uri="{FF2B5EF4-FFF2-40B4-BE49-F238E27FC236}">
              <a16:creationId xmlns:a16="http://schemas.microsoft.com/office/drawing/2014/main" id="{00000000-0008-0000-0A00-00003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43</xdr:row>
      <xdr:rowOff>89428</xdr:rowOff>
    </xdr:from>
    <xdr:ext cx="410186" cy="410186"/>
    <xdr:pic>
      <xdr:nvPicPr>
        <xdr:cNvPr id="59" name="Grafik 15" descr="Piktogramme Brauerei.png">
          <a:extLst>
            <a:ext uri="{FF2B5EF4-FFF2-40B4-BE49-F238E27FC236}">
              <a16:creationId xmlns:a16="http://schemas.microsoft.com/office/drawing/2014/main" id="{00000000-0008-0000-0A00-00003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43</xdr:row>
      <xdr:rowOff>108262</xdr:rowOff>
    </xdr:from>
    <xdr:ext cx="402567" cy="425426"/>
    <xdr:pic>
      <xdr:nvPicPr>
        <xdr:cNvPr id="60" name="Grafik 16" descr="Piktogramme Brauerei.png">
          <a:extLst>
            <a:ext uri="{FF2B5EF4-FFF2-40B4-BE49-F238E27FC236}">
              <a16:creationId xmlns:a16="http://schemas.microsoft.com/office/drawing/2014/main" id="{00000000-0008-0000-0A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43</xdr:row>
      <xdr:rowOff>82239</xdr:rowOff>
    </xdr:from>
    <xdr:ext cx="410186" cy="451449"/>
    <xdr:pic>
      <xdr:nvPicPr>
        <xdr:cNvPr id="61" name="Grafik 17" descr="Piktogramme Brauerei.png">
          <a:extLst>
            <a:ext uri="{FF2B5EF4-FFF2-40B4-BE49-F238E27FC236}">
              <a16:creationId xmlns:a16="http://schemas.microsoft.com/office/drawing/2014/main" id="{00000000-0008-0000-0A00-00003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51</xdr:row>
      <xdr:rowOff>89428</xdr:rowOff>
    </xdr:from>
    <xdr:ext cx="410186" cy="410186"/>
    <xdr:pic>
      <xdr:nvPicPr>
        <xdr:cNvPr id="62" name="Grafik 15" descr="Piktogramme Brauerei.png">
          <a:extLst>
            <a:ext uri="{FF2B5EF4-FFF2-40B4-BE49-F238E27FC236}">
              <a16:creationId xmlns:a16="http://schemas.microsoft.com/office/drawing/2014/main" id="{00000000-0008-0000-0A00-00003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51</xdr:row>
      <xdr:rowOff>108262</xdr:rowOff>
    </xdr:from>
    <xdr:ext cx="402567" cy="425426"/>
    <xdr:pic>
      <xdr:nvPicPr>
        <xdr:cNvPr id="63" name="Grafik 16" descr="Piktogramme Brauerei.png">
          <a:extLst>
            <a:ext uri="{FF2B5EF4-FFF2-40B4-BE49-F238E27FC236}">
              <a16:creationId xmlns:a16="http://schemas.microsoft.com/office/drawing/2014/main" id="{00000000-0008-0000-0A00-00003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51</xdr:row>
      <xdr:rowOff>82239</xdr:rowOff>
    </xdr:from>
    <xdr:ext cx="410186" cy="451449"/>
    <xdr:pic>
      <xdr:nvPicPr>
        <xdr:cNvPr id="64" name="Grafik 17" descr="Piktogramme Brauerei.png">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59</xdr:row>
      <xdr:rowOff>89428</xdr:rowOff>
    </xdr:from>
    <xdr:ext cx="410186" cy="410186"/>
    <xdr:pic>
      <xdr:nvPicPr>
        <xdr:cNvPr id="65" name="Grafik 15" descr="Piktogramme Brauerei.png">
          <a:extLst>
            <a:ext uri="{FF2B5EF4-FFF2-40B4-BE49-F238E27FC236}">
              <a16:creationId xmlns:a16="http://schemas.microsoft.com/office/drawing/2014/main" id="{00000000-0008-0000-0A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59</xdr:row>
      <xdr:rowOff>108262</xdr:rowOff>
    </xdr:from>
    <xdr:ext cx="402567" cy="425426"/>
    <xdr:pic>
      <xdr:nvPicPr>
        <xdr:cNvPr id="66" name="Grafik 16" descr="Piktogramme Brauerei.png">
          <a:extLst>
            <a:ext uri="{FF2B5EF4-FFF2-40B4-BE49-F238E27FC236}">
              <a16:creationId xmlns:a16="http://schemas.microsoft.com/office/drawing/2014/main" id="{00000000-0008-0000-0A00-00004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59</xdr:row>
      <xdr:rowOff>82239</xdr:rowOff>
    </xdr:from>
    <xdr:ext cx="410186" cy="451449"/>
    <xdr:pic>
      <xdr:nvPicPr>
        <xdr:cNvPr id="67" name="Grafik 17" descr="Piktogramme Brauerei.png">
          <a:extLst>
            <a:ext uri="{FF2B5EF4-FFF2-40B4-BE49-F238E27FC236}">
              <a16:creationId xmlns:a16="http://schemas.microsoft.com/office/drawing/2014/main" id="{00000000-0008-0000-0A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u-Journal_V20180926_Sudbu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rau-Journal_TES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zeptur"/>
      <sheetName val="vorbereitung"/>
      <sheetName val="brief_hza"/>
      <sheetName val="rezeptkarte"/>
      <sheetName val="sud-journal"/>
      <sheetName val="sud-journal (handout)"/>
      <sheetName val="gaerdiagramm"/>
      <sheetName val="lagerbericht"/>
      <sheetName val="verkostungsbogen"/>
      <sheetName val="untappd"/>
      <sheetName val="banderole"/>
      <sheetName val="zapfschild"/>
      <sheetName val="daten"/>
      <sheetName val="historie"/>
      <sheetName val="Tabelle2"/>
      <sheetName val="grafiken"/>
    </sheetNames>
    <sheetDataSet>
      <sheetData sheetId="0"/>
      <sheetData sheetId="1"/>
      <sheetData sheetId="2"/>
      <sheetData sheetId="3"/>
      <sheetData sheetId="4">
        <row r="21">
          <cell r="M21" t="str">
            <v/>
          </cell>
        </row>
      </sheetData>
      <sheetData sheetId="5"/>
      <sheetData sheetId="6"/>
      <sheetData sheetId="7"/>
      <sheetData sheetId="8"/>
      <sheetData sheetId="9"/>
      <sheetData sheetId="10"/>
      <sheetData sheetId="11"/>
      <sheetData sheetId="12"/>
      <sheetData sheetId="13"/>
      <sheetData sheetId="14"/>
      <sheetData sheetId="15"/>
      <sheetData sheetId="16">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vorbereitung"/>
      <sheetName val="brief_hza"/>
      <sheetName val="rezeptkarte"/>
      <sheetName val="sud-journal"/>
      <sheetName val="sud-journal (handout)"/>
      <sheetName val="gaerdiagramm"/>
      <sheetName val="lagerbericht"/>
      <sheetName val="bewertungsbogen"/>
      <sheetName val="banderole"/>
      <sheetName val="historie"/>
      <sheetName val="Tabelle2"/>
      <sheetName val="grafiken"/>
    </sheetNames>
    <sheetDataSet>
      <sheetData sheetId="0" refreshError="1"/>
      <sheetData sheetId="1">
        <row r="3">
          <cell r="AE3">
            <v>43320</v>
          </cell>
        </row>
      </sheetData>
      <sheetData sheetId="2" refreshError="1"/>
      <sheetData sheetId="3">
        <row r="21">
          <cell r="M21">
            <v>0</v>
          </cell>
        </row>
      </sheetData>
      <sheetData sheetId="4"/>
      <sheetData sheetId="5" refreshError="1"/>
      <sheetData sheetId="6"/>
      <sheetData sheetId="7" refreshError="1"/>
      <sheetData sheetId="8">
        <row r="25">
          <cell r="D25" t="str">
            <v>Hefearomen</v>
          </cell>
        </row>
      </sheetData>
      <sheetData sheetId="9" refreshError="1"/>
      <sheetData sheetId="10" refreshError="1"/>
      <sheetData sheetId="11" refreshError="1"/>
      <sheetData sheetId="12">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aumeister@bierbrauerei.net" TargetMode="External"/><Relationship Id="rId1" Type="http://schemas.openxmlformats.org/officeDocument/2006/relationships/hyperlink" Target="https://www.zoll.de/DE/Privatpersonen/Alkohol-Kaffee-Kraftstoffe-Strom-im-Haushalt/Brauen-Brennen-Roesten/Bier/bier.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zoll.de/DE/Service/Dienststellensuche/Startseite/dienststellensuche_node.htm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I65"/>
  <sheetViews>
    <sheetView showGridLines="0" showRowColHeaders="0" tabSelected="1" workbookViewId="0">
      <selection activeCell="B4" sqref="B4"/>
    </sheetView>
  </sheetViews>
  <sheetFormatPr baseColWidth="10" defaultRowHeight="13.2" x14ac:dyDescent="0.25"/>
  <cols>
    <col min="1" max="1" width="4.33203125" customWidth="1"/>
    <col min="2" max="2" width="6.6640625" customWidth="1"/>
    <col min="3" max="3" width="10.5546875" customWidth="1"/>
  </cols>
  <sheetData>
    <row r="1" spans="1:9" x14ac:dyDescent="0.25">
      <c r="A1" s="499" t="s">
        <v>464</v>
      </c>
    </row>
    <row r="2" spans="1:9" x14ac:dyDescent="0.25">
      <c r="A2" s="499" t="s">
        <v>463</v>
      </c>
    </row>
    <row r="4" spans="1:9" x14ac:dyDescent="0.25">
      <c r="A4" s="499" t="s">
        <v>455</v>
      </c>
      <c r="B4" s="500"/>
      <c r="C4" s="499" t="s">
        <v>456</v>
      </c>
    </row>
    <row r="6" spans="1:9" x14ac:dyDescent="0.25">
      <c r="A6" s="499" t="s">
        <v>457</v>
      </c>
      <c r="B6" s="501"/>
      <c r="C6" s="499" t="s">
        <v>458</v>
      </c>
    </row>
    <row r="8" spans="1:9" x14ac:dyDescent="0.25">
      <c r="A8" s="499" t="s">
        <v>457</v>
      </c>
      <c r="B8" s="502"/>
      <c r="C8" s="499" t="s">
        <v>497</v>
      </c>
      <c r="I8" s="499"/>
    </row>
    <row r="9" spans="1:9" x14ac:dyDescent="0.25">
      <c r="A9" s="499"/>
      <c r="B9" s="499"/>
      <c r="C9" s="503" t="s">
        <v>498</v>
      </c>
      <c r="I9" s="499"/>
    </row>
    <row r="11" spans="1:9" x14ac:dyDescent="0.25">
      <c r="A11" s="504" t="s">
        <v>25</v>
      </c>
      <c r="B11" s="499" t="s">
        <v>487</v>
      </c>
    </row>
    <row r="12" spans="1:9" x14ac:dyDescent="0.25">
      <c r="B12" s="499" t="s">
        <v>488</v>
      </c>
    </row>
    <row r="14" spans="1:9" x14ac:dyDescent="0.25">
      <c r="A14" s="841" t="s">
        <v>461</v>
      </c>
      <c r="B14" s="841"/>
      <c r="C14" s="841"/>
      <c r="D14" s="841"/>
      <c r="E14" s="841"/>
      <c r="F14" s="841"/>
    </row>
    <row r="15" spans="1:9" x14ac:dyDescent="0.25">
      <c r="A15" s="503" t="s">
        <v>489</v>
      </c>
      <c r="B15" s="499"/>
      <c r="C15" s="499"/>
      <c r="D15" s="499"/>
      <c r="E15" s="499"/>
      <c r="F15" s="499"/>
    </row>
    <row r="16" spans="1:9" x14ac:dyDescent="0.25">
      <c r="A16" s="503" t="s">
        <v>468</v>
      </c>
      <c r="B16" s="499"/>
      <c r="C16" s="499"/>
      <c r="D16" s="499"/>
      <c r="E16" s="499"/>
      <c r="F16" s="499"/>
    </row>
    <row r="17" spans="1:9" x14ac:dyDescent="0.25">
      <c r="A17" s="503" t="s">
        <v>495</v>
      </c>
      <c r="B17" s="499"/>
      <c r="C17" s="499"/>
      <c r="D17" s="499"/>
      <c r="E17" s="499"/>
      <c r="F17" s="499"/>
    </row>
    <row r="18" spans="1:9" x14ac:dyDescent="0.25">
      <c r="A18" s="503" t="s">
        <v>465</v>
      </c>
      <c r="B18" s="499"/>
      <c r="C18" s="499"/>
      <c r="D18" s="499"/>
      <c r="E18" s="499"/>
      <c r="F18" s="499"/>
    </row>
    <row r="19" spans="1:9" x14ac:dyDescent="0.25">
      <c r="A19" s="503" t="s">
        <v>459</v>
      </c>
      <c r="B19" s="499"/>
      <c r="C19" s="499"/>
      <c r="D19" s="499"/>
      <c r="E19" s="499"/>
      <c r="F19" s="499"/>
    </row>
    <row r="20" spans="1:9" x14ac:dyDescent="0.25">
      <c r="A20" s="503" t="s">
        <v>490</v>
      </c>
      <c r="B20" s="499"/>
      <c r="C20" s="499"/>
      <c r="D20" s="499"/>
      <c r="E20" s="499"/>
      <c r="F20" s="499"/>
    </row>
    <row r="21" spans="1:9" x14ac:dyDescent="0.25">
      <c r="A21" s="503" t="s">
        <v>494</v>
      </c>
      <c r="B21" s="499"/>
      <c r="C21" s="499"/>
      <c r="D21" s="499"/>
      <c r="E21" s="499"/>
      <c r="F21" s="499"/>
    </row>
    <row r="22" spans="1:9" x14ac:dyDescent="0.25">
      <c r="A22" s="503" t="s">
        <v>469</v>
      </c>
      <c r="B22" s="499"/>
      <c r="C22" s="499"/>
      <c r="D22" s="499"/>
      <c r="E22" s="499"/>
      <c r="F22" s="499"/>
    </row>
    <row r="23" spans="1:9" x14ac:dyDescent="0.25">
      <c r="A23" s="499"/>
      <c r="B23" s="499"/>
      <c r="C23" s="499"/>
      <c r="D23" s="499"/>
      <c r="E23" s="499"/>
      <c r="F23" s="499"/>
    </row>
    <row r="24" spans="1:9" x14ac:dyDescent="0.25">
      <c r="A24" s="841" t="s">
        <v>460</v>
      </c>
      <c r="B24" s="841"/>
      <c r="C24" s="841"/>
      <c r="D24" s="841"/>
      <c r="E24" s="841"/>
      <c r="F24" s="841"/>
    </row>
    <row r="25" spans="1:9" x14ac:dyDescent="0.25">
      <c r="A25" s="503" t="s">
        <v>466</v>
      </c>
      <c r="B25" s="499"/>
      <c r="C25" s="499"/>
      <c r="D25" s="499"/>
      <c r="E25" s="499"/>
      <c r="F25" s="499"/>
    </row>
    <row r="26" spans="1:9" x14ac:dyDescent="0.25">
      <c r="A26" s="503" t="s">
        <v>496</v>
      </c>
      <c r="B26" s="499"/>
      <c r="C26" s="499"/>
      <c r="D26" s="499"/>
      <c r="E26" s="499"/>
      <c r="F26" s="499"/>
    </row>
    <row r="27" spans="1:9" x14ac:dyDescent="0.25">
      <c r="A27" s="503" t="s">
        <v>467</v>
      </c>
      <c r="B27" s="499"/>
      <c r="C27" s="499"/>
      <c r="D27" s="499"/>
      <c r="E27" s="499"/>
      <c r="F27" s="499"/>
      <c r="I27" s="511" t="s">
        <v>493</v>
      </c>
    </row>
    <row r="28" spans="1:9" x14ac:dyDescent="0.25">
      <c r="A28" s="503"/>
      <c r="B28" s="499"/>
      <c r="C28" s="499"/>
      <c r="D28" s="499"/>
      <c r="E28" s="499"/>
      <c r="F28" s="499"/>
    </row>
    <row r="29" spans="1:9" x14ac:dyDescent="0.25">
      <c r="A29" s="841" t="s">
        <v>462</v>
      </c>
      <c r="B29" s="841"/>
      <c r="C29" s="841"/>
      <c r="D29" s="841"/>
      <c r="E29" s="841"/>
      <c r="F29" s="841"/>
    </row>
    <row r="30" spans="1:9" x14ac:dyDescent="0.25">
      <c r="A30" s="503" t="s">
        <v>470</v>
      </c>
      <c r="B30" s="499"/>
      <c r="C30" s="499"/>
      <c r="D30" s="499"/>
      <c r="E30" s="499"/>
      <c r="F30" s="499"/>
    </row>
    <row r="31" spans="1:9" x14ac:dyDescent="0.25">
      <c r="A31" s="503" t="s">
        <v>491</v>
      </c>
      <c r="B31" s="499"/>
      <c r="C31" s="499"/>
      <c r="D31" s="499"/>
      <c r="E31" s="499"/>
      <c r="F31" s="499"/>
    </row>
    <row r="32" spans="1:9" x14ac:dyDescent="0.25">
      <c r="A32" s="503" t="s">
        <v>471</v>
      </c>
      <c r="B32" s="499"/>
      <c r="C32" s="499"/>
      <c r="D32" s="499"/>
      <c r="E32" s="499"/>
      <c r="F32" s="499"/>
    </row>
    <row r="33" spans="1:6" x14ac:dyDescent="0.25">
      <c r="A33" s="499"/>
      <c r="B33" s="499"/>
      <c r="C33" s="499"/>
      <c r="D33" s="499"/>
      <c r="E33" s="499"/>
      <c r="F33" s="499"/>
    </row>
    <row r="34" spans="1:6" x14ac:dyDescent="0.25">
      <c r="A34" s="841" t="s">
        <v>472</v>
      </c>
      <c r="B34" s="841"/>
      <c r="C34" s="841"/>
      <c r="D34" s="841"/>
      <c r="E34" s="841"/>
      <c r="F34" s="499"/>
    </row>
    <row r="35" spans="1:6" x14ac:dyDescent="0.25">
      <c r="A35" s="503" t="s">
        <v>492</v>
      </c>
      <c r="B35" s="499"/>
      <c r="C35" s="499"/>
      <c r="D35" s="499"/>
      <c r="E35" s="499"/>
      <c r="F35" s="499"/>
    </row>
    <row r="36" spans="1:6" x14ac:dyDescent="0.25">
      <c r="A36" s="503" t="s">
        <v>473</v>
      </c>
      <c r="B36" s="499"/>
      <c r="C36" s="499"/>
      <c r="D36" s="499"/>
      <c r="E36" s="499"/>
      <c r="F36" s="499"/>
    </row>
    <row r="37" spans="1:6" x14ac:dyDescent="0.25">
      <c r="A37" s="499"/>
      <c r="B37" s="499"/>
      <c r="C37" s="499"/>
      <c r="D37" s="499"/>
      <c r="E37" s="499"/>
      <c r="F37" s="499"/>
    </row>
    <row r="38" spans="1:6" x14ac:dyDescent="0.25">
      <c r="A38" s="841" t="s">
        <v>474</v>
      </c>
      <c r="B38" s="841"/>
      <c r="C38" s="841"/>
      <c r="D38" s="841"/>
      <c r="E38" s="841"/>
      <c r="F38" s="841"/>
    </row>
    <row r="39" spans="1:6" x14ac:dyDescent="0.25">
      <c r="A39" s="503" t="s">
        <v>499</v>
      </c>
      <c r="B39" s="499"/>
      <c r="C39" s="499"/>
      <c r="D39" s="499"/>
      <c r="E39" s="499"/>
      <c r="F39" s="499"/>
    </row>
    <row r="40" spans="1:6" x14ac:dyDescent="0.25">
      <c r="A40" s="503" t="s">
        <v>475</v>
      </c>
      <c r="B40" s="499"/>
      <c r="C40" s="499"/>
      <c r="D40" s="499"/>
      <c r="E40" s="499"/>
      <c r="F40" s="499"/>
    </row>
    <row r="41" spans="1:6" x14ac:dyDescent="0.25">
      <c r="A41" s="499"/>
      <c r="B41" s="499"/>
      <c r="C41" s="499"/>
      <c r="D41" s="499"/>
      <c r="E41" s="499"/>
      <c r="F41" s="499"/>
    </row>
    <row r="42" spans="1:6" x14ac:dyDescent="0.25">
      <c r="A42" s="841" t="s">
        <v>477</v>
      </c>
      <c r="B42" s="841"/>
      <c r="C42" s="841"/>
      <c r="D42" s="841"/>
      <c r="E42" s="841"/>
      <c r="F42" s="499"/>
    </row>
    <row r="43" spans="1:6" x14ac:dyDescent="0.25">
      <c r="A43" s="503" t="s">
        <v>476</v>
      </c>
      <c r="B43" s="499"/>
      <c r="C43" s="499"/>
      <c r="D43" s="499"/>
      <c r="E43" s="499"/>
      <c r="F43" s="499"/>
    </row>
    <row r="44" spans="1:6" x14ac:dyDescent="0.25">
      <c r="A44" s="499"/>
      <c r="B44" s="499"/>
      <c r="C44" s="499"/>
      <c r="D44" s="499"/>
      <c r="E44" s="499"/>
      <c r="F44" s="499"/>
    </row>
    <row r="45" spans="1:6" x14ac:dyDescent="0.25">
      <c r="A45" s="841" t="s">
        <v>478</v>
      </c>
      <c r="B45" s="841"/>
      <c r="C45" s="841"/>
      <c r="D45" s="841"/>
      <c r="E45" s="841"/>
      <c r="F45" s="499"/>
    </row>
    <row r="46" spans="1:6" x14ac:dyDescent="0.25">
      <c r="A46" s="503" t="s">
        <v>479</v>
      </c>
      <c r="B46" s="499"/>
      <c r="C46" s="499"/>
      <c r="D46" s="499"/>
      <c r="E46" s="499"/>
      <c r="F46" s="499"/>
    </row>
    <row r="47" spans="1:6" x14ac:dyDescent="0.25">
      <c r="A47" s="503" t="s">
        <v>500</v>
      </c>
      <c r="B47" s="499"/>
      <c r="C47" s="499"/>
      <c r="D47" s="499"/>
      <c r="E47" s="499"/>
      <c r="F47" s="499"/>
    </row>
    <row r="48" spans="1:6" x14ac:dyDescent="0.25">
      <c r="A48" s="503" t="s">
        <v>480</v>
      </c>
      <c r="B48" s="499"/>
      <c r="C48" s="499"/>
      <c r="D48" s="499"/>
      <c r="E48" s="499"/>
      <c r="F48" s="499"/>
    </row>
    <row r="49" spans="1:6" x14ac:dyDescent="0.25">
      <c r="A49" s="499"/>
      <c r="B49" s="499"/>
      <c r="C49" s="499"/>
      <c r="D49" s="499"/>
      <c r="E49" s="499"/>
      <c r="F49" s="499"/>
    </row>
    <row r="50" spans="1:6" x14ac:dyDescent="0.25">
      <c r="A50" s="841" t="s">
        <v>1112</v>
      </c>
      <c r="B50" s="841"/>
      <c r="C50" s="841"/>
      <c r="D50" s="841"/>
      <c r="E50" s="841"/>
      <c r="F50" s="499"/>
    </row>
    <row r="51" spans="1:6" x14ac:dyDescent="0.25">
      <c r="A51" s="503" t="s">
        <v>1114</v>
      </c>
      <c r="B51" s="499"/>
      <c r="C51" s="499"/>
      <c r="D51" s="499"/>
      <c r="E51" s="499"/>
      <c r="F51" s="499"/>
    </row>
    <row r="52" spans="1:6" x14ac:dyDescent="0.25">
      <c r="A52" s="503" t="s">
        <v>1115</v>
      </c>
      <c r="B52" s="499"/>
      <c r="C52" s="499"/>
      <c r="D52" s="499"/>
      <c r="E52" s="499"/>
      <c r="F52" s="499"/>
    </row>
    <row r="53" spans="1:6" x14ac:dyDescent="0.25">
      <c r="A53" s="499"/>
      <c r="B53" s="499"/>
      <c r="C53" s="499"/>
      <c r="D53" s="499"/>
      <c r="E53" s="499"/>
      <c r="F53" s="499"/>
    </row>
    <row r="54" spans="1:6" x14ac:dyDescent="0.25">
      <c r="A54" s="841" t="s">
        <v>1285</v>
      </c>
      <c r="B54" s="841"/>
      <c r="C54" s="841"/>
      <c r="D54" s="841"/>
      <c r="E54" s="841"/>
      <c r="F54" s="499"/>
    </row>
    <row r="55" spans="1:6" x14ac:dyDescent="0.25">
      <c r="A55" s="503" t="s">
        <v>1286</v>
      </c>
      <c r="B55" s="499"/>
      <c r="C55" s="499"/>
      <c r="D55" s="499"/>
      <c r="E55" s="499"/>
      <c r="F55" s="499"/>
    </row>
    <row r="56" spans="1:6" x14ac:dyDescent="0.25">
      <c r="A56" s="499"/>
      <c r="B56" s="499"/>
      <c r="C56" s="499"/>
      <c r="D56" s="499"/>
      <c r="E56" s="499"/>
      <c r="F56" s="499"/>
    </row>
    <row r="57" spans="1:6" x14ac:dyDescent="0.25">
      <c r="A57" s="841" t="s">
        <v>1287</v>
      </c>
      <c r="B57" s="841"/>
      <c r="C57" s="841"/>
      <c r="D57" s="841"/>
      <c r="E57" s="841"/>
      <c r="F57" s="499"/>
    </row>
    <row r="58" spans="1:6" x14ac:dyDescent="0.25">
      <c r="A58" s="503" t="s">
        <v>1113</v>
      </c>
      <c r="B58" s="499"/>
      <c r="C58" s="499"/>
      <c r="D58" s="499"/>
      <c r="E58" s="499"/>
      <c r="F58" s="499"/>
    </row>
    <row r="59" spans="1:6" x14ac:dyDescent="0.25">
      <c r="A59" s="503"/>
      <c r="B59" s="499"/>
      <c r="C59" s="499"/>
      <c r="D59" s="499"/>
      <c r="E59" s="499"/>
      <c r="F59" s="499"/>
    </row>
    <row r="60" spans="1:6" x14ac:dyDescent="0.25">
      <c r="A60" s="841" t="s">
        <v>1288</v>
      </c>
      <c r="B60" s="841"/>
      <c r="C60" s="841"/>
      <c r="D60" s="841"/>
      <c r="E60" s="841"/>
      <c r="F60" s="499"/>
    </row>
    <row r="61" spans="1:6" x14ac:dyDescent="0.25">
      <c r="A61" s="503" t="s">
        <v>1289</v>
      </c>
      <c r="B61" s="499"/>
      <c r="C61" s="499"/>
      <c r="D61" s="499"/>
      <c r="E61" s="499"/>
      <c r="F61" s="499"/>
    </row>
    <row r="62" spans="1:6" x14ac:dyDescent="0.25">
      <c r="A62" s="499"/>
      <c r="B62" s="499"/>
      <c r="C62" s="499"/>
      <c r="D62" s="499"/>
      <c r="E62" s="499"/>
      <c r="F62" s="499"/>
    </row>
    <row r="63" spans="1:6" x14ac:dyDescent="0.25">
      <c r="A63" s="499" t="s">
        <v>481</v>
      </c>
      <c r="B63" s="499"/>
      <c r="C63" s="499"/>
      <c r="D63" s="499"/>
      <c r="E63" s="499"/>
      <c r="F63" s="499"/>
    </row>
    <row r="64" spans="1:6" x14ac:dyDescent="0.25">
      <c r="A64" s="499" t="s">
        <v>482</v>
      </c>
      <c r="B64" s="499"/>
      <c r="C64" s="505" t="s">
        <v>483</v>
      </c>
      <c r="D64" s="499"/>
      <c r="E64" s="499"/>
      <c r="F64" s="499"/>
    </row>
    <row r="65" spans="1:6" x14ac:dyDescent="0.25">
      <c r="A65" s="499"/>
      <c r="B65" s="499"/>
      <c r="C65" s="499"/>
      <c r="D65" s="499"/>
      <c r="E65" s="499"/>
      <c r="F65" s="499"/>
    </row>
  </sheetData>
  <sheetProtection algorithmName="SHA-512" hashValue="8MY3HrAW6tX+jfqC49hd5n+V2VbRC756WIjyZiaw6+XPzoloUCB9L84MFb6s7QNwmRshFWLjLLnx/lWrtVbZwA==" saltValue="Iz1ALAwS8V7PISmLgIxjFg==" spinCount="100000" sheet="1" objects="1" scenarios="1"/>
  <mergeCells count="11">
    <mergeCell ref="A42:E42"/>
    <mergeCell ref="A14:F14"/>
    <mergeCell ref="A24:F24"/>
    <mergeCell ref="A29:F29"/>
    <mergeCell ref="A34:E34"/>
    <mergeCell ref="A38:F38"/>
    <mergeCell ref="A57:E57"/>
    <mergeCell ref="A60:E60"/>
    <mergeCell ref="A54:E54"/>
    <mergeCell ref="A45:E45"/>
    <mergeCell ref="A50:E50"/>
  </mergeCells>
  <hyperlinks>
    <hyperlink ref="I27" r:id="rId1" display="LINK" xr:uid="{00000000-0004-0000-0000-000001000000}"/>
    <hyperlink ref="A50:E50" location="verkostungsbogen!A1" display="8. Reiter: Verkostungsbogen" xr:uid="{00000000-0004-0000-0000-000002000000}"/>
    <hyperlink ref="A45:E45" location="lagerbericht!A1" display="7. Reiter: Lagerbericht" xr:uid="{00000000-0004-0000-0000-000003000000}"/>
    <hyperlink ref="A42:E42" location="gaerdiagramm!A1" display="6. Reiter: Gärdiagramm" xr:uid="{00000000-0004-0000-0000-000004000000}"/>
    <hyperlink ref="A38:F38" location="'sud-journal (handout)'!A1" display="5. Reiter: Sudjournal - Handout -" xr:uid="{00000000-0004-0000-0000-000005000000}"/>
    <hyperlink ref="A34:E34" location="'sud-journal'!A1" display="4. Reiter: Sudjournal" xr:uid="{00000000-0004-0000-0000-000006000000}"/>
    <hyperlink ref="A29:F29" location="rezeptkarte!A1" display="3. Reiter: Rezeptkarte" xr:uid="{00000000-0004-0000-0000-000007000000}"/>
    <hyperlink ref="A24:F24" location="brief_hza!A1" display="2. Reiter: Brief an das Hauptzollamt" xr:uid="{00000000-0004-0000-0000-000008000000}"/>
    <hyperlink ref="A14:F14" location="vorbereitung!A1" display="1. Reiter: Vorbereitung" xr:uid="{00000000-0004-0000-0000-000009000000}"/>
    <hyperlink ref="C64" r:id="rId2" xr:uid="{90FC1B28-9E6C-4F6D-A46B-8ADBD108DCDA}"/>
    <hyperlink ref="A57:E57" location="banderole!A1" display="9. Reiter: Banderole" xr:uid="{1FF15A0C-03C6-4B66-B3FE-260102E551BA}"/>
    <hyperlink ref="A54:E54" location="untappd!A1" display="9. Reiter: Untappd" xr:uid="{6CD316CD-9FA6-4AFE-940C-2ED848D785BF}"/>
    <hyperlink ref="A60:E60" location="zapfschild!A1" display="11. Reiter: Zapfschild" xr:uid="{CE5FFD0C-D45C-49DE-BC5A-5AE8C6F69BAC}"/>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DD60-FD7C-4478-8CD7-6A97B229D7DD}">
  <dimension ref="A1:AL153"/>
  <sheetViews>
    <sheetView showGridLines="0" showRowColHeaders="0" showRuler="0" showWhiteSpace="0" zoomScale="130" zoomScaleNormal="130" zoomScaleSheetLayoutView="120" zoomScalePageLayoutView="130" workbookViewId="0">
      <selection activeCell="Q15" sqref="Q15"/>
    </sheetView>
  </sheetViews>
  <sheetFormatPr baseColWidth="10" defaultColWidth="2.88671875" defaultRowHeight="15" customHeight="1" x14ac:dyDescent="0.25"/>
  <cols>
    <col min="1" max="2" width="1.109375" style="93" customWidth="1"/>
    <col min="3" max="3" width="0.44140625" style="93" customWidth="1"/>
    <col min="4" max="4" width="3.33203125" style="93" customWidth="1"/>
    <col min="5" max="5" width="2.88671875" style="93" customWidth="1"/>
    <col min="6" max="6" width="1" style="93" customWidth="1"/>
    <col min="7" max="9" width="2.88671875" style="93" customWidth="1"/>
    <col min="10" max="10" width="3.6640625" style="93" customWidth="1"/>
    <col min="11" max="14" width="2.88671875" style="93" customWidth="1"/>
    <col min="15" max="15" width="5.109375" style="93" customWidth="1"/>
    <col min="16" max="16" width="1" style="93" customWidth="1"/>
    <col min="17" max="17" width="3.44140625" style="93" customWidth="1"/>
    <col min="18" max="18" width="2.109375" style="93" customWidth="1"/>
    <col min="19" max="20" width="2.88671875" style="93" customWidth="1"/>
    <col min="21" max="21" width="1" style="93" customWidth="1"/>
    <col min="22" max="30" width="2.88671875" style="93" customWidth="1"/>
    <col min="31" max="31" width="4.109375" style="93" customWidth="1"/>
    <col min="32" max="32" width="1" style="93" customWidth="1"/>
    <col min="33" max="33" width="3.44140625" style="93" customWidth="1"/>
    <col min="34" max="34" width="1.6640625" style="93" customWidth="1"/>
    <col min="35" max="35" width="1.109375" style="93" customWidth="1"/>
    <col min="36" max="37" width="2.88671875" style="93" customWidth="1"/>
    <col min="38" max="38" width="3.109375" style="93" customWidth="1"/>
    <col min="39" max="39" width="2.88671875" style="93" customWidth="1"/>
    <col min="40" max="16384" width="2.88671875" style="93"/>
  </cols>
  <sheetData>
    <row r="1" spans="2:35" ht="6" customHeight="1" thickBot="1" x14ac:dyDescent="0.3"/>
    <row r="2" spans="2:35" ht="15" customHeight="1" x14ac:dyDescent="0.25">
      <c r="B2" s="512"/>
      <c r="C2" s="513"/>
      <c r="D2" s="513"/>
      <c r="E2" s="513"/>
      <c r="F2" s="513"/>
      <c r="G2" s="513"/>
      <c r="H2" s="513"/>
      <c r="I2" s="513"/>
      <c r="J2" s="513"/>
      <c r="K2" s="514"/>
      <c r="L2" s="852" t="s">
        <v>1278</v>
      </c>
      <c r="M2" s="853"/>
      <c r="N2" s="853"/>
      <c r="O2" s="853"/>
      <c r="P2" s="853"/>
      <c r="Q2" s="853"/>
      <c r="R2" s="853"/>
      <c r="S2" s="853"/>
      <c r="T2" s="853"/>
      <c r="U2" s="853"/>
      <c r="V2" s="853"/>
      <c r="W2" s="853"/>
      <c r="X2" s="853"/>
      <c r="Y2" s="853"/>
      <c r="Z2" s="853"/>
      <c r="AA2" s="854"/>
      <c r="AB2" s="94"/>
      <c r="AC2" s="94"/>
      <c r="AD2" s="94"/>
      <c r="AE2" s="94"/>
      <c r="AF2" s="94"/>
      <c r="AG2" s="94"/>
      <c r="AH2" s="94"/>
      <c r="AI2" s="95" t="s">
        <v>17</v>
      </c>
    </row>
    <row r="3" spans="2:35" ht="15" customHeight="1" x14ac:dyDescent="0.25">
      <c r="B3" s="96"/>
      <c r="C3" s="97"/>
      <c r="D3" s="97"/>
      <c r="E3" s="97"/>
      <c r="F3" s="506"/>
      <c r="G3" s="98"/>
      <c r="H3" s="97"/>
      <c r="I3" s="97"/>
      <c r="J3" s="97"/>
      <c r="K3" s="515"/>
      <c r="L3" s="855"/>
      <c r="M3" s="856"/>
      <c r="N3" s="856"/>
      <c r="O3" s="856"/>
      <c r="P3" s="856"/>
      <c r="Q3" s="856"/>
      <c r="R3" s="856"/>
      <c r="S3" s="856"/>
      <c r="T3" s="856"/>
      <c r="U3" s="856"/>
      <c r="V3" s="856"/>
      <c r="W3" s="856"/>
      <c r="X3" s="856"/>
      <c r="Y3" s="856"/>
      <c r="Z3" s="856"/>
      <c r="AA3" s="857"/>
      <c r="AB3" s="99"/>
      <c r="AC3" s="99"/>
      <c r="AD3" s="100" t="s">
        <v>18</v>
      </c>
      <c r="AE3" s="858">
        <v>43369</v>
      </c>
      <c r="AF3" s="858"/>
      <c r="AG3" s="858"/>
      <c r="AH3" s="858"/>
      <c r="AI3" s="859"/>
    </row>
    <row r="4" spans="2:35" ht="19.2" thickBot="1" x14ac:dyDescent="0.3">
      <c r="B4" s="516"/>
      <c r="C4" s="517"/>
      <c r="D4" s="517"/>
      <c r="E4" s="517"/>
      <c r="F4" s="518"/>
      <c r="G4" s="519"/>
      <c r="H4" s="517"/>
      <c r="I4" s="517"/>
      <c r="J4" s="517"/>
      <c r="K4" s="520"/>
      <c r="L4" s="860"/>
      <c r="M4" s="861"/>
      <c r="N4" s="861"/>
      <c r="O4" s="861"/>
      <c r="P4" s="861"/>
      <c r="Q4" s="861"/>
      <c r="R4" s="861"/>
      <c r="S4" s="861"/>
      <c r="T4" s="861"/>
      <c r="U4" s="861"/>
      <c r="V4" s="861"/>
      <c r="W4" s="861"/>
      <c r="X4" s="861"/>
      <c r="Y4" s="861"/>
      <c r="Z4" s="861"/>
      <c r="AA4" s="862"/>
      <c r="AB4" s="101"/>
      <c r="AC4" s="101"/>
      <c r="AD4" s="102" t="s">
        <v>26</v>
      </c>
      <c r="AE4" s="858">
        <v>43320</v>
      </c>
      <c r="AF4" s="858"/>
      <c r="AG4" s="858"/>
      <c r="AH4" s="858"/>
      <c r="AI4" s="859"/>
    </row>
    <row r="5" spans="2:35" s="99" customFormat="1" ht="3.75" customHeight="1" thickBot="1" x14ac:dyDescent="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row>
    <row r="6" spans="2:35" ht="4.5" customHeight="1" x14ac:dyDescent="0.25">
      <c r="B6" s="104"/>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6"/>
    </row>
    <row r="7" spans="2:35" ht="15" customHeight="1" x14ac:dyDescent="0.25">
      <c r="B7" s="104"/>
      <c r="C7" s="1236" t="s">
        <v>1279</v>
      </c>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8"/>
      <c r="AI7" s="106"/>
    </row>
    <row r="8" spans="2:35" ht="4.5" customHeight="1" x14ac:dyDescent="0.25">
      <c r="B8" s="104"/>
      <c r="C8" s="74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750"/>
      <c r="AI8" s="106"/>
    </row>
    <row r="9" spans="2:35" ht="15" customHeight="1" x14ac:dyDescent="0.25">
      <c r="B9" s="104"/>
      <c r="C9" s="749"/>
      <c r="D9" s="369" t="s">
        <v>1280</v>
      </c>
      <c r="E9" s="369"/>
      <c r="F9" s="371"/>
      <c r="G9" s="751"/>
      <c r="H9" s="751"/>
      <c r="I9" s="751"/>
      <c r="J9" s="751"/>
      <c r="K9" s="751"/>
      <c r="L9" s="751"/>
      <c r="M9" s="751"/>
      <c r="N9" s="751"/>
      <c r="O9" s="751"/>
      <c r="P9" s="751"/>
      <c r="Q9" s="751"/>
      <c r="R9" s="751"/>
      <c r="S9" s="751"/>
      <c r="T9" s="369"/>
      <c r="U9" s="369"/>
      <c r="V9" s="369"/>
      <c r="W9" s="371"/>
      <c r="X9" s="752"/>
      <c r="Y9" s="751"/>
      <c r="Z9" s="751"/>
      <c r="AA9" s="751"/>
      <c r="AB9" s="751"/>
      <c r="AC9" s="751"/>
      <c r="AD9" s="751"/>
      <c r="AE9" s="751"/>
      <c r="AF9" s="751"/>
      <c r="AG9" s="751"/>
      <c r="AH9" s="419"/>
      <c r="AI9" s="106"/>
    </row>
    <row r="10" spans="2:35" ht="4.5" customHeight="1" x14ac:dyDescent="0.25">
      <c r="B10" s="104"/>
      <c r="C10" s="74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750"/>
      <c r="AI10" s="106"/>
    </row>
    <row r="11" spans="2:35" ht="15" customHeight="1" x14ac:dyDescent="0.25">
      <c r="B11" s="104"/>
      <c r="C11" s="749"/>
      <c r="D11" s="369"/>
      <c r="E11" s="369"/>
      <c r="F11" s="371"/>
      <c r="G11" s="753"/>
      <c r="H11" s="753"/>
      <c r="I11" s="753"/>
      <c r="J11" s="371"/>
      <c r="K11" s="751"/>
      <c r="L11" s="751"/>
      <c r="M11" s="751"/>
      <c r="N11" s="751"/>
      <c r="O11" s="751"/>
      <c r="P11" s="751"/>
      <c r="Q11" s="751"/>
      <c r="R11" s="751"/>
      <c r="S11" s="751"/>
      <c r="T11" s="369"/>
      <c r="U11" s="369"/>
      <c r="V11" s="369"/>
      <c r="W11" s="371"/>
      <c r="X11" s="751"/>
      <c r="Y11" s="751"/>
      <c r="Z11" s="751"/>
      <c r="AA11" s="751"/>
      <c r="AB11" s="751"/>
      <c r="AC11" s="751"/>
      <c r="AD11" s="751"/>
      <c r="AE11" s="751"/>
      <c r="AF11" s="751"/>
      <c r="AG11" s="751"/>
      <c r="AH11" s="419"/>
      <c r="AI11" s="106"/>
    </row>
    <row r="12" spans="2:35" ht="4.5" customHeight="1" x14ac:dyDescent="0.25">
      <c r="B12" s="104"/>
      <c r="C12" s="74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750"/>
      <c r="AI12" s="106"/>
    </row>
    <row r="13" spans="2:35" ht="15" customHeight="1" x14ac:dyDescent="0.25">
      <c r="B13" s="104"/>
      <c r="C13" s="749"/>
      <c r="D13" s="754"/>
      <c r="E13" s="371"/>
      <c r="F13" s="755"/>
      <c r="G13" s="755"/>
      <c r="H13" s="755"/>
      <c r="I13" s="755"/>
      <c r="J13" s="369"/>
      <c r="K13" s="369"/>
      <c r="L13" s="371"/>
      <c r="M13" s="751"/>
      <c r="N13" s="751"/>
      <c r="O13" s="751"/>
      <c r="P13" s="369"/>
      <c r="Q13" s="371"/>
      <c r="R13" s="422"/>
      <c r="S13" s="422"/>
      <c r="T13" s="468"/>
      <c r="U13" s="422"/>
      <c r="V13" s="422"/>
      <c r="W13" s="422"/>
      <c r="X13" s="422"/>
      <c r="Y13" s="422"/>
      <c r="Z13" s="422"/>
      <c r="AA13" s="369"/>
      <c r="AB13" s="371"/>
      <c r="AC13" s="369"/>
      <c r="AD13" s="369"/>
      <c r="AE13" s="369"/>
      <c r="AF13" s="369"/>
      <c r="AG13" s="369"/>
      <c r="AH13" s="750"/>
      <c r="AI13" s="106"/>
    </row>
    <row r="14" spans="2:35" s="121" customFormat="1" ht="3" customHeight="1" x14ac:dyDescent="0.25">
      <c r="B14" s="115"/>
      <c r="C14" s="756"/>
      <c r="D14" s="472"/>
      <c r="E14" s="472"/>
      <c r="F14" s="757"/>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758"/>
      <c r="AI14" s="120"/>
    </row>
    <row r="15" spans="2:35" s="121" customFormat="1" ht="15" customHeight="1" x14ac:dyDescent="0.25">
      <c r="B15" s="115"/>
      <c r="C15" s="759"/>
      <c r="D15" s="395"/>
      <c r="E15" s="760"/>
      <c r="F15" s="369"/>
      <c r="G15" s="400"/>
      <c r="H15" s="369"/>
      <c r="I15" s="369"/>
      <c r="J15" s="369"/>
      <c r="K15" s="369"/>
      <c r="L15" s="369"/>
      <c r="M15" s="369"/>
      <c r="N15" s="369"/>
      <c r="O15" s="369"/>
      <c r="P15" s="369"/>
      <c r="Q15" s="761"/>
      <c r="R15" s="762"/>
      <c r="S15" s="762"/>
      <c r="T15" s="762"/>
      <c r="U15" s="762"/>
      <c r="V15" s="761"/>
      <c r="W15" s="400"/>
      <c r="X15" s="400"/>
      <c r="Y15" s="755"/>
      <c r="Z15" s="755"/>
      <c r="AA15" s="755"/>
      <c r="AB15" s="763"/>
      <c r="AC15" s="762"/>
      <c r="AD15" s="762"/>
      <c r="AE15" s="762"/>
      <c r="AF15" s="472"/>
      <c r="AG15" s="472"/>
      <c r="AH15" s="750"/>
      <c r="AI15" s="120"/>
    </row>
    <row r="16" spans="2:35" s="121" customFormat="1" ht="5.25" customHeight="1" x14ac:dyDescent="0.25">
      <c r="B16" s="115"/>
      <c r="C16" s="759"/>
      <c r="D16" s="395"/>
      <c r="E16" s="760"/>
      <c r="F16" s="369"/>
      <c r="G16" s="400"/>
      <c r="H16" s="369"/>
      <c r="I16" s="369"/>
      <c r="J16" s="369"/>
      <c r="K16" s="369"/>
      <c r="L16" s="369"/>
      <c r="M16" s="369"/>
      <c r="N16" s="369"/>
      <c r="O16" s="369"/>
      <c r="P16" s="369"/>
      <c r="Q16" s="369"/>
      <c r="R16" s="371"/>
      <c r="S16" s="395"/>
      <c r="T16" s="369"/>
      <c r="U16" s="369"/>
      <c r="V16" s="369"/>
      <c r="W16" s="369"/>
      <c r="X16" s="369"/>
      <c r="Y16" s="369"/>
      <c r="Z16" s="371"/>
      <c r="AA16" s="371"/>
      <c r="AB16" s="371"/>
      <c r="AC16" s="371"/>
      <c r="AD16" s="371"/>
      <c r="AE16" s="764"/>
      <c r="AF16" s="764"/>
      <c r="AG16" s="764"/>
      <c r="AH16" s="750"/>
      <c r="AI16" s="120"/>
    </row>
    <row r="17" spans="2:38" s="121" customFormat="1" ht="15" customHeight="1" x14ac:dyDescent="0.25">
      <c r="B17" s="115"/>
      <c r="C17" s="759"/>
      <c r="D17" s="395"/>
      <c r="E17" s="760"/>
      <c r="F17" s="369"/>
      <c r="G17" s="400"/>
      <c r="H17" s="369"/>
      <c r="I17" s="369"/>
      <c r="J17" s="369"/>
      <c r="K17" s="369"/>
      <c r="L17" s="369"/>
      <c r="M17" s="369"/>
      <c r="N17" s="369"/>
      <c r="O17" s="369"/>
      <c r="P17" s="369"/>
      <c r="Q17" s="395"/>
      <c r="R17" s="762"/>
      <c r="S17" s="762"/>
      <c r="T17" s="762"/>
      <c r="U17" s="762"/>
      <c r="V17" s="371"/>
      <c r="W17" s="395"/>
      <c r="X17" s="369"/>
      <c r="Y17" s="369"/>
      <c r="Z17" s="369"/>
      <c r="AA17" s="369"/>
      <c r="AB17" s="763"/>
      <c r="AC17" s="762"/>
      <c r="AD17" s="762"/>
      <c r="AE17" s="762"/>
      <c r="AF17" s="395"/>
      <c r="AG17" s="371"/>
      <c r="AH17" s="750"/>
      <c r="AI17" s="120"/>
    </row>
    <row r="18" spans="2:38" s="121" customFormat="1" ht="3" customHeight="1" x14ac:dyDescent="0.25">
      <c r="B18" s="115"/>
      <c r="C18" s="756"/>
      <c r="D18" s="369"/>
      <c r="E18" s="369"/>
      <c r="F18" s="371"/>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750"/>
      <c r="AI18" s="120"/>
    </row>
    <row r="19" spans="2:38" s="121" customFormat="1" ht="3" customHeight="1" x14ac:dyDescent="0.25">
      <c r="B19" s="115"/>
      <c r="C19" s="756"/>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750"/>
      <c r="AI19" s="120"/>
    </row>
    <row r="20" spans="2:38" s="121" customFormat="1" ht="15" customHeight="1" x14ac:dyDescent="0.25">
      <c r="B20" s="115"/>
      <c r="C20" s="759"/>
      <c r="D20" s="754"/>
      <c r="E20" s="422"/>
      <c r="F20" s="369"/>
      <c r="G20" s="369"/>
      <c r="H20" s="369"/>
      <c r="I20" s="369"/>
      <c r="J20" s="369"/>
      <c r="K20" s="369"/>
      <c r="L20" s="369"/>
      <c r="M20" s="369"/>
      <c r="N20" s="369"/>
      <c r="O20" s="369"/>
      <c r="P20" s="369"/>
      <c r="Q20" s="369"/>
      <c r="R20" s="369"/>
      <c r="S20" s="369"/>
      <c r="T20" s="371"/>
      <c r="U20" s="371"/>
      <c r="V20" s="765"/>
      <c r="W20" s="765"/>
      <c r="X20" s="765"/>
      <c r="Y20" s="369"/>
      <c r="Z20" s="369"/>
      <c r="AA20" s="369"/>
      <c r="AB20" s="369"/>
      <c r="AC20" s="369"/>
      <c r="AD20" s="766"/>
      <c r="AE20" s="767"/>
      <c r="AF20" s="767"/>
      <c r="AG20" s="767"/>
      <c r="AH20" s="750"/>
      <c r="AI20" s="120"/>
    </row>
    <row r="21" spans="2:38" s="121" customFormat="1" ht="5.25" customHeight="1" x14ac:dyDescent="0.25">
      <c r="B21" s="115"/>
      <c r="C21" s="756"/>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750"/>
      <c r="AI21" s="120"/>
    </row>
    <row r="22" spans="2:38" s="121" customFormat="1" ht="15" customHeight="1" x14ac:dyDescent="0.25">
      <c r="B22" s="115"/>
      <c r="C22" s="759"/>
      <c r="D22" s="395"/>
      <c r="E22" s="760"/>
      <c r="F22" s="369"/>
      <c r="G22" s="768"/>
      <c r="H22" s="768"/>
      <c r="I22" s="768"/>
      <c r="J22" s="768"/>
      <c r="K22" s="768"/>
      <c r="L22" s="768"/>
      <c r="M22" s="768"/>
      <c r="N22" s="768"/>
      <c r="O22" s="768"/>
      <c r="P22" s="769"/>
      <c r="Q22" s="770"/>
      <c r="R22" s="771"/>
      <c r="S22" s="395"/>
      <c r="T22" s="760"/>
      <c r="U22" s="369"/>
      <c r="V22" s="768"/>
      <c r="W22" s="768"/>
      <c r="X22" s="768"/>
      <c r="Y22" s="768"/>
      <c r="Z22" s="768"/>
      <c r="AA22" s="768"/>
      <c r="AB22" s="768"/>
      <c r="AC22" s="768"/>
      <c r="AD22" s="768"/>
      <c r="AE22" s="768"/>
      <c r="AF22" s="769"/>
      <c r="AG22" s="770"/>
      <c r="AH22" s="750"/>
      <c r="AI22" s="120"/>
    </row>
    <row r="23" spans="2:38" s="121" customFormat="1" ht="5.25" customHeight="1" x14ac:dyDescent="0.25">
      <c r="B23" s="115"/>
      <c r="C23" s="756"/>
      <c r="D23" s="395"/>
      <c r="E23" s="369"/>
      <c r="F23" s="369"/>
      <c r="G23" s="400"/>
      <c r="H23" s="369"/>
      <c r="I23" s="369"/>
      <c r="J23" s="369"/>
      <c r="K23" s="369"/>
      <c r="L23" s="369"/>
      <c r="M23" s="369"/>
      <c r="N23" s="369"/>
      <c r="O23" s="369"/>
      <c r="P23" s="369"/>
      <c r="Q23" s="772"/>
      <c r="R23" s="369"/>
      <c r="S23" s="395"/>
      <c r="T23" s="369"/>
      <c r="U23" s="369"/>
      <c r="V23" s="400"/>
      <c r="W23" s="369"/>
      <c r="X23" s="369"/>
      <c r="Y23" s="369"/>
      <c r="Z23" s="369"/>
      <c r="AA23" s="369"/>
      <c r="AB23" s="369"/>
      <c r="AC23" s="369"/>
      <c r="AD23" s="369"/>
      <c r="AE23" s="369"/>
      <c r="AF23" s="369"/>
      <c r="AG23" s="772"/>
      <c r="AH23" s="750"/>
      <c r="AI23" s="120"/>
    </row>
    <row r="24" spans="2:38" s="121" customFormat="1" ht="15" customHeight="1" x14ac:dyDescent="0.25">
      <c r="B24" s="145"/>
      <c r="C24" s="756"/>
      <c r="D24" s="395"/>
      <c r="E24" s="760"/>
      <c r="F24" s="369"/>
      <c r="G24" s="768"/>
      <c r="H24" s="768"/>
      <c r="I24" s="768"/>
      <c r="J24" s="768"/>
      <c r="K24" s="768"/>
      <c r="L24" s="768"/>
      <c r="M24" s="768"/>
      <c r="N24" s="768"/>
      <c r="O24" s="768"/>
      <c r="P24" s="769"/>
      <c r="Q24" s="770"/>
      <c r="R24" s="771"/>
      <c r="S24" s="395"/>
      <c r="T24" s="760"/>
      <c r="U24" s="369"/>
      <c r="V24" s="768"/>
      <c r="W24" s="768"/>
      <c r="X24" s="768"/>
      <c r="Y24" s="768"/>
      <c r="Z24" s="768"/>
      <c r="AA24" s="768"/>
      <c r="AB24" s="768"/>
      <c r="AC24" s="768"/>
      <c r="AD24" s="768"/>
      <c r="AE24" s="768"/>
      <c r="AF24" s="769"/>
      <c r="AG24" s="770"/>
      <c r="AH24" s="750"/>
      <c r="AI24" s="120"/>
    </row>
    <row r="25" spans="2:38" s="121" customFormat="1" ht="5.25" customHeight="1" x14ac:dyDescent="0.25">
      <c r="B25" s="115"/>
      <c r="C25" s="756"/>
      <c r="D25" s="395"/>
      <c r="E25" s="369"/>
      <c r="F25" s="369"/>
      <c r="G25" s="400"/>
      <c r="H25" s="369"/>
      <c r="I25" s="369"/>
      <c r="J25" s="369"/>
      <c r="K25" s="369"/>
      <c r="L25" s="369"/>
      <c r="M25" s="369"/>
      <c r="N25" s="369"/>
      <c r="O25" s="369"/>
      <c r="P25" s="369"/>
      <c r="Q25" s="772"/>
      <c r="R25" s="369"/>
      <c r="S25" s="395"/>
      <c r="T25" s="369"/>
      <c r="U25" s="369"/>
      <c r="V25" s="400"/>
      <c r="W25" s="369"/>
      <c r="X25" s="369"/>
      <c r="Y25" s="369"/>
      <c r="Z25" s="369"/>
      <c r="AA25" s="369"/>
      <c r="AB25" s="369"/>
      <c r="AC25" s="369"/>
      <c r="AD25" s="369"/>
      <c r="AE25" s="369"/>
      <c r="AF25" s="369"/>
      <c r="AG25" s="772"/>
      <c r="AH25" s="750"/>
      <c r="AI25" s="120"/>
    </row>
    <row r="26" spans="2:38" s="121" customFormat="1" ht="15" customHeight="1" x14ac:dyDescent="0.25">
      <c r="B26" s="145"/>
      <c r="C26" s="756"/>
      <c r="D26" s="395"/>
      <c r="E26" s="760"/>
      <c r="F26" s="369"/>
      <c r="G26" s="768"/>
      <c r="H26" s="768"/>
      <c r="I26" s="768"/>
      <c r="J26" s="768"/>
      <c r="K26" s="768"/>
      <c r="L26" s="768"/>
      <c r="M26" s="768"/>
      <c r="N26" s="768"/>
      <c r="O26" s="768"/>
      <c r="P26" s="769"/>
      <c r="Q26" s="770"/>
      <c r="R26" s="771"/>
      <c r="S26" s="395"/>
      <c r="T26" s="760"/>
      <c r="U26" s="369"/>
      <c r="V26" s="768"/>
      <c r="W26" s="768"/>
      <c r="X26" s="768"/>
      <c r="Y26" s="768"/>
      <c r="Z26" s="768"/>
      <c r="AA26" s="768"/>
      <c r="AB26" s="768"/>
      <c r="AC26" s="768"/>
      <c r="AD26" s="768"/>
      <c r="AE26" s="768"/>
      <c r="AF26" s="769"/>
      <c r="AG26" s="770"/>
      <c r="AH26" s="750"/>
      <c r="AI26" s="120"/>
    </row>
    <row r="27" spans="2:38" s="121" customFormat="1" ht="5.25" customHeight="1" x14ac:dyDescent="0.25">
      <c r="B27" s="145"/>
      <c r="C27" s="756"/>
      <c r="D27" s="395"/>
      <c r="E27" s="369"/>
      <c r="F27" s="369"/>
      <c r="G27" s="400"/>
      <c r="H27" s="369"/>
      <c r="I27" s="369"/>
      <c r="J27" s="369"/>
      <c r="K27" s="369"/>
      <c r="L27" s="369"/>
      <c r="M27" s="369"/>
      <c r="N27" s="369"/>
      <c r="O27" s="369"/>
      <c r="P27" s="369"/>
      <c r="Q27" s="772"/>
      <c r="R27" s="369"/>
      <c r="S27" s="395"/>
      <c r="T27" s="369"/>
      <c r="U27" s="369"/>
      <c r="V27" s="400"/>
      <c r="W27" s="369"/>
      <c r="X27" s="369"/>
      <c r="Y27" s="369"/>
      <c r="Z27" s="369"/>
      <c r="AA27" s="369"/>
      <c r="AB27" s="369"/>
      <c r="AC27" s="369"/>
      <c r="AD27" s="369"/>
      <c r="AE27" s="369"/>
      <c r="AF27" s="369"/>
      <c r="AG27" s="772"/>
      <c r="AH27" s="750"/>
      <c r="AI27" s="120"/>
    </row>
    <row r="28" spans="2:38" ht="15" customHeight="1" x14ac:dyDescent="0.25">
      <c r="B28" s="104"/>
      <c r="C28" s="749"/>
      <c r="D28" s="395"/>
      <c r="E28" s="760"/>
      <c r="F28" s="369"/>
      <c r="G28" s="768"/>
      <c r="H28" s="768"/>
      <c r="I28" s="768"/>
      <c r="J28" s="768"/>
      <c r="K28" s="768"/>
      <c r="L28" s="768"/>
      <c r="M28" s="768"/>
      <c r="N28" s="768"/>
      <c r="O28" s="768"/>
      <c r="P28" s="769"/>
      <c r="Q28" s="770"/>
      <c r="R28" s="771"/>
      <c r="S28" s="395"/>
      <c r="T28" s="760"/>
      <c r="U28" s="369"/>
      <c r="V28" s="768"/>
      <c r="W28" s="768"/>
      <c r="X28" s="768"/>
      <c r="Y28" s="768"/>
      <c r="Z28" s="768"/>
      <c r="AA28" s="768"/>
      <c r="AB28" s="768"/>
      <c r="AC28" s="768"/>
      <c r="AD28" s="768"/>
      <c r="AE28" s="768"/>
      <c r="AF28" s="769"/>
      <c r="AG28" s="770"/>
      <c r="AH28" s="421"/>
      <c r="AI28" s="147"/>
      <c r="AJ28" s="148"/>
      <c r="AK28" s="148"/>
      <c r="AL28" s="99"/>
    </row>
    <row r="29" spans="2:38" s="121" customFormat="1" ht="5.25" customHeight="1" x14ac:dyDescent="0.25">
      <c r="B29" s="145"/>
      <c r="C29" s="756"/>
      <c r="D29" s="395"/>
      <c r="E29" s="369"/>
      <c r="F29" s="369"/>
      <c r="G29" s="400"/>
      <c r="H29" s="369"/>
      <c r="I29" s="369"/>
      <c r="J29" s="369"/>
      <c r="K29" s="369"/>
      <c r="L29" s="369"/>
      <c r="M29" s="369"/>
      <c r="N29" s="369"/>
      <c r="O29" s="369"/>
      <c r="P29" s="369"/>
      <c r="Q29" s="772"/>
      <c r="R29" s="369"/>
      <c r="S29" s="395"/>
      <c r="T29" s="369"/>
      <c r="U29" s="369"/>
      <c r="V29" s="400"/>
      <c r="W29" s="369"/>
      <c r="X29" s="369"/>
      <c r="Y29" s="369"/>
      <c r="Z29" s="369"/>
      <c r="AA29" s="369"/>
      <c r="AB29" s="369"/>
      <c r="AC29" s="369"/>
      <c r="AD29" s="369"/>
      <c r="AE29" s="369"/>
      <c r="AF29" s="369"/>
      <c r="AG29" s="772"/>
      <c r="AH29" s="750"/>
      <c r="AI29" s="120"/>
    </row>
    <row r="30" spans="2:38" ht="15" customHeight="1" x14ac:dyDescent="0.25">
      <c r="B30" s="104"/>
      <c r="C30" s="749"/>
      <c r="D30" s="395"/>
      <c r="E30" s="760"/>
      <c r="F30" s="369"/>
      <c r="G30" s="768"/>
      <c r="H30" s="768"/>
      <c r="I30" s="768"/>
      <c r="J30" s="768"/>
      <c r="K30" s="768"/>
      <c r="L30" s="768"/>
      <c r="M30" s="768"/>
      <c r="N30" s="768"/>
      <c r="O30" s="768"/>
      <c r="P30" s="769"/>
      <c r="Q30" s="770"/>
      <c r="R30" s="771"/>
      <c r="S30" s="773"/>
      <c r="T30" s="760"/>
      <c r="U30" s="369"/>
      <c r="V30" s="768"/>
      <c r="W30" s="768"/>
      <c r="X30" s="768"/>
      <c r="Y30" s="768"/>
      <c r="Z30" s="768"/>
      <c r="AA30" s="768"/>
      <c r="AB30" s="768"/>
      <c r="AC30" s="768"/>
      <c r="AD30" s="768"/>
      <c r="AE30" s="768"/>
      <c r="AF30" s="769"/>
      <c r="AG30" s="770"/>
      <c r="AH30" s="419"/>
      <c r="AI30" s="151"/>
      <c r="AJ30" s="148"/>
      <c r="AK30" s="99"/>
    </row>
    <row r="31" spans="2:38" s="121" customFormat="1" ht="5.25" customHeight="1" x14ac:dyDescent="0.25">
      <c r="B31" s="145"/>
      <c r="C31" s="756"/>
      <c r="D31" s="395"/>
      <c r="E31" s="369"/>
      <c r="F31" s="369"/>
      <c r="G31" s="400"/>
      <c r="H31" s="369"/>
      <c r="I31" s="369"/>
      <c r="J31" s="369"/>
      <c r="K31" s="369"/>
      <c r="L31" s="369"/>
      <c r="M31" s="369"/>
      <c r="N31" s="369"/>
      <c r="O31" s="369"/>
      <c r="P31" s="369"/>
      <c r="Q31" s="772"/>
      <c r="R31" s="369"/>
      <c r="S31" s="395"/>
      <c r="T31" s="369"/>
      <c r="U31" s="369"/>
      <c r="V31" s="400"/>
      <c r="W31" s="369"/>
      <c r="X31" s="369"/>
      <c r="Y31" s="369"/>
      <c r="Z31" s="369"/>
      <c r="AA31" s="369"/>
      <c r="AB31" s="369"/>
      <c r="AC31" s="369"/>
      <c r="AD31" s="369"/>
      <c r="AE31" s="369"/>
      <c r="AF31" s="369"/>
      <c r="AG31" s="772"/>
      <c r="AH31" s="750"/>
      <c r="AI31" s="120"/>
    </row>
    <row r="32" spans="2:38" ht="15" customHeight="1" x14ac:dyDescent="0.25">
      <c r="B32" s="104"/>
      <c r="C32" s="749"/>
      <c r="D32" s="395" t="s">
        <v>1281</v>
      </c>
      <c r="E32" s="760"/>
      <c r="F32" s="369"/>
      <c r="G32" s="768"/>
      <c r="H32" s="768"/>
      <c r="I32" s="768"/>
      <c r="J32" s="768"/>
      <c r="K32" s="768"/>
      <c r="L32" s="768"/>
      <c r="M32" s="768"/>
      <c r="N32" s="768"/>
      <c r="O32" s="768"/>
      <c r="P32" s="769"/>
      <c r="Q32" s="770"/>
      <c r="R32" s="771"/>
      <c r="S32" s="773"/>
      <c r="T32" s="760"/>
      <c r="U32" s="369"/>
      <c r="V32" s="768"/>
      <c r="W32" s="768"/>
      <c r="X32" s="768"/>
      <c r="Y32" s="768"/>
      <c r="Z32" s="768"/>
      <c r="AA32" s="768"/>
      <c r="AB32" s="768"/>
      <c r="AC32" s="768"/>
      <c r="AD32" s="768"/>
      <c r="AE32" s="768"/>
      <c r="AF32" s="769"/>
      <c r="AG32" s="770"/>
      <c r="AH32" s="419"/>
      <c r="AI32" s="152"/>
      <c r="AJ32" s="148"/>
      <c r="AK32" s="99"/>
    </row>
    <row r="33" spans="1:38" ht="15" customHeight="1" x14ac:dyDescent="0.25">
      <c r="B33" s="104"/>
      <c r="C33" s="749"/>
      <c r="D33" s="395" t="s">
        <v>1282</v>
      </c>
      <c r="E33" s="760"/>
      <c r="F33" s="369"/>
      <c r="G33" s="768"/>
      <c r="H33" s="768"/>
      <c r="I33" s="768"/>
      <c r="J33" s="768"/>
      <c r="K33" s="768"/>
      <c r="L33" s="768"/>
      <c r="M33" s="768"/>
      <c r="N33" s="768"/>
      <c r="O33" s="768"/>
      <c r="P33" s="769"/>
      <c r="Q33" s="770"/>
      <c r="R33" s="771"/>
      <c r="S33" s="773"/>
      <c r="T33" s="760"/>
      <c r="U33" s="369"/>
      <c r="V33" s="768"/>
      <c r="W33" s="768"/>
      <c r="X33" s="768"/>
      <c r="Y33" s="768"/>
      <c r="Z33" s="768"/>
      <c r="AA33" s="768"/>
      <c r="AB33" s="768"/>
      <c r="AC33" s="768"/>
      <c r="AD33" s="768"/>
      <c r="AE33" s="768"/>
      <c r="AF33" s="769"/>
      <c r="AG33" s="770"/>
      <c r="AH33" s="419"/>
      <c r="AI33" s="152"/>
      <c r="AJ33" s="148"/>
      <c r="AK33" s="99"/>
    </row>
    <row r="34" spans="1:38" ht="15" customHeight="1" x14ac:dyDescent="0.25">
      <c r="B34" s="104"/>
      <c r="C34" s="749"/>
      <c r="D34" s="395" t="s">
        <v>1283</v>
      </c>
      <c r="E34" s="760"/>
      <c r="F34" s="369"/>
      <c r="G34" s="768"/>
      <c r="H34" s="768"/>
      <c r="I34" s="768"/>
      <c r="J34" s="768"/>
      <c r="K34" s="768"/>
      <c r="L34" s="768"/>
      <c r="M34" s="768"/>
      <c r="N34" s="768"/>
      <c r="O34" s="768"/>
      <c r="P34" s="769"/>
      <c r="Q34" s="770"/>
      <c r="R34" s="771"/>
      <c r="S34" s="773"/>
      <c r="T34" s="760"/>
      <c r="U34" s="369"/>
      <c r="V34" s="768"/>
      <c r="W34" s="768"/>
      <c r="X34" s="768"/>
      <c r="Y34" s="768"/>
      <c r="Z34" s="768"/>
      <c r="AA34" s="768"/>
      <c r="AB34" s="768"/>
      <c r="AC34" s="768"/>
      <c r="AD34" s="768"/>
      <c r="AE34" s="768"/>
      <c r="AF34" s="769"/>
      <c r="AG34" s="770"/>
      <c r="AH34" s="417"/>
      <c r="AI34" s="152"/>
      <c r="AJ34" s="148"/>
      <c r="AK34" s="99"/>
    </row>
    <row r="35" spans="1:38" ht="5.25" customHeight="1" x14ac:dyDescent="0.25">
      <c r="B35" s="104"/>
      <c r="C35" s="749"/>
      <c r="D35" s="395"/>
      <c r="E35" s="760"/>
      <c r="F35" s="369"/>
      <c r="G35" s="400"/>
      <c r="H35" s="369"/>
      <c r="I35" s="369"/>
      <c r="J35" s="369"/>
      <c r="K35" s="369"/>
      <c r="L35" s="369"/>
      <c r="M35" s="369"/>
      <c r="N35" s="369"/>
      <c r="O35" s="369"/>
      <c r="P35" s="771"/>
      <c r="Q35" s="774"/>
      <c r="R35" s="775"/>
      <c r="S35" s="773"/>
      <c r="T35" s="760"/>
      <c r="U35" s="369"/>
      <c r="V35" s="400"/>
      <c r="W35" s="776"/>
      <c r="X35" s="776"/>
      <c r="Y35" s="776"/>
      <c r="Z35" s="776"/>
      <c r="AA35" s="776"/>
      <c r="AB35" s="776"/>
      <c r="AC35" s="776"/>
      <c r="AD35" s="776"/>
      <c r="AE35" s="776"/>
      <c r="AF35" s="776"/>
      <c r="AG35" s="777"/>
      <c r="AH35" s="417"/>
      <c r="AI35" s="152"/>
      <c r="AJ35" s="148"/>
      <c r="AK35" s="99"/>
    </row>
    <row r="36" spans="1:38" ht="15" customHeight="1" x14ac:dyDescent="0.25">
      <c r="A36" s="93" t="s">
        <v>95</v>
      </c>
      <c r="B36" s="104"/>
      <c r="C36" s="749"/>
      <c r="D36" s="395"/>
      <c r="E36" s="760"/>
      <c r="F36" s="369"/>
      <c r="G36" s="768"/>
      <c r="H36" s="768"/>
      <c r="I36" s="768"/>
      <c r="J36" s="768"/>
      <c r="K36" s="768"/>
      <c r="L36" s="768"/>
      <c r="M36" s="768"/>
      <c r="N36" s="768"/>
      <c r="O36" s="768"/>
      <c r="P36" s="769"/>
      <c r="Q36" s="770"/>
      <c r="R36" s="771"/>
      <c r="S36" s="773"/>
      <c r="T36" s="760"/>
      <c r="U36" s="369"/>
      <c r="V36" s="768"/>
      <c r="W36" s="768"/>
      <c r="X36" s="768"/>
      <c r="Y36" s="768"/>
      <c r="Z36" s="768"/>
      <c r="AA36" s="768"/>
      <c r="AB36" s="768"/>
      <c r="AC36" s="768"/>
      <c r="AD36" s="768"/>
      <c r="AE36" s="768"/>
      <c r="AF36" s="769"/>
      <c r="AG36" s="770"/>
      <c r="AH36" s="417"/>
      <c r="AI36" s="152"/>
      <c r="AJ36" s="148"/>
      <c r="AK36" s="99"/>
    </row>
    <row r="37" spans="1:38" s="121" customFormat="1" ht="5.25" customHeight="1" x14ac:dyDescent="0.25">
      <c r="B37" s="145"/>
      <c r="C37" s="756"/>
      <c r="D37" s="395"/>
      <c r="E37" s="369"/>
      <c r="F37" s="369"/>
      <c r="G37" s="400"/>
      <c r="H37" s="369"/>
      <c r="I37" s="369"/>
      <c r="J37" s="369"/>
      <c r="K37" s="369"/>
      <c r="L37" s="369"/>
      <c r="M37" s="369"/>
      <c r="N37" s="369"/>
      <c r="O37" s="369"/>
      <c r="P37" s="369"/>
      <c r="Q37" s="772"/>
      <c r="R37" s="369"/>
      <c r="S37" s="395"/>
      <c r="T37" s="369"/>
      <c r="U37" s="369"/>
      <c r="V37" s="400"/>
      <c r="W37" s="369"/>
      <c r="X37" s="369"/>
      <c r="Y37" s="369"/>
      <c r="Z37" s="369"/>
      <c r="AA37" s="369"/>
      <c r="AB37" s="369"/>
      <c r="AC37" s="369"/>
      <c r="AD37" s="369"/>
      <c r="AE37" s="369"/>
      <c r="AF37" s="369"/>
      <c r="AG37" s="772"/>
      <c r="AH37" s="750"/>
      <c r="AI37" s="120"/>
    </row>
    <row r="38" spans="1:38" ht="15" customHeight="1" x14ac:dyDescent="0.25">
      <c r="A38" s="93" t="s">
        <v>95</v>
      </c>
      <c r="B38" s="104"/>
      <c r="C38" s="749"/>
      <c r="D38" s="395"/>
      <c r="E38" s="760"/>
      <c r="F38" s="369"/>
      <c r="G38" s="768"/>
      <c r="H38" s="768"/>
      <c r="I38" s="768"/>
      <c r="J38" s="768"/>
      <c r="K38" s="768"/>
      <c r="L38" s="768"/>
      <c r="M38" s="768"/>
      <c r="N38" s="768"/>
      <c r="O38" s="768"/>
      <c r="P38" s="769"/>
      <c r="Q38" s="770"/>
      <c r="R38" s="771"/>
      <c r="S38" s="773"/>
      <c r="T38" s="760"/>
      <c r="U38" s="369"/>
      <c r="V38" s="768"/>
      <c r="W38" s="768"/>
      <c r="X38" s="768"/>
      <c r="Y38" s="768"/>
      <c r="Z38" s="768"/>
      <c r="AA38" s="768"/>
      <c r="AB38" s="768"/>
      <c r="AC38" s="768"/>
      <c r="AD38" s="768"/>
      <c r="AE38" s="768"/>
      <c r="AF38" s="769"/>
      <c r="AG38" s="770"/>
      <c r="AH38" s="417"/>
      <c r="AI38" s="152"/>
      <c r="AJ38" s="148"/>
      <c r="AK38" s="99"/>
    </row>
    <row r="39" spans="1:38" ht="5.25" customHeight="1" x14ac:dyDescent="0.25">
      <c r="B39" s="104"/>
      <c r="C39" s="749"/>
      <c r="D39" s="395"/>
      <c r="E39" s="760"/>
      <c r="F39" s="369"/>
      <c r="G39" s="400"/>
      <c r="H39" s="369"/>
      <c r="I39" s="369"/>
      <c r="J39" s="369"/>
      <c r="K39" s="369"/>
      <c r="L39" s="369"/>
      <c r="M39" s="369"/>
      <c r="N39" s="369"/>
      <c r="O39" s="369"/>
      <c r="P39" s="771"/>
      <c r="Q39" s="774"/>
      <c r="R39" s="771"/>
      <c r="S39" s="773"/>
      <c r="T39" s="760"/>
      <c r="U39" s="369"/>
      <c r="V39" s="400"/>
      <c r="W39" s="776"/>
      <c r="X39" s="776"/>
      <c r="Y39" s="776"/>
      <c r="Z39" s="776"/>
      <c r="AA39" s="776"/>
      <c r="AB39" s="776"/>
      <c r="AC39" s="776"/>
      <c r="AD39" s="776"/>
      <c r="AE39" s="776"/>
      <c r="AF39" s="776"/>
      <c r="AG39" s="777"/>
      <c r="AH39" s="417"/>
      <c r="AI39" s="152"/>
      <c r="AJ39" s="148"/>
      <c r="AK39" s="99"/>
    </row>
    <row r="40" spans="1:38" ht="15" customHeight="1" x14ac:dyDescent="0.25">
      <c r="B40" s="104"/>
      <c r="C40" s="749"/>
      <c r="D40" s="395"/>
      <c r="E40" s="760"/>
      <c r="F40" s="369"/>
      <c r="G40" s="768"/>
      <c r="H40" s="768"/>
      <c r="I40" s="768"/>
      <c r="J40" s="768"/>
      <c r="K40" s="768"/>
      <c r="L40" s="768"/>
      <c r="M40" s="768"/>
      <c r="N40" s="768"/>
      <c r="O40" s="768"/>
      <c r="P40" s="769"/>
      <c r="Q40" s="770"/>
      <c r="R40" s="771"/>
      <c r="S40" s="773"/>
      <c r="T40" s="760"/>
      <c r="U40" s="369"/>
      <c r="V40" s="768"/>
      <c r="W40" s="768"/>
      <c r="X40" s="768"/>
      <c r="Y40" s="768"/>
      <c r="Z40" s="768"/>
      <c r="AA40" s="768"/>
      <c r="AB40" s="768"/>
      <c r="AC40" s="768"/>
      <c r="AD40" s="768"/>
      <c r="AE40" s="768"/>
      <c r="AF40" s="769"/>
      <c r="AG40" s="770"/>
      <c r="AH40" s="417"/>
      <c r="AI40" s="152"/>
      <c r="AJ40" s="148"/>
      <c r="AK40" s="99"/>
    </row>
    <row r="41" spans="1:38" s="121" customFormat="1" ht="5.25" customHeight="1" x14ac:dyDescent="0.25">
      <c r="B41" s="145"/>
      <c r="C41" s="756"/>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750"/>
      <c r="AI41" s="120"/>
    </row>
    <row r="42" spans="1:38" s="121" customFormat="1" ht="5.25" customHeight="1" x14ac:dyDescent="0.25">
      <c r="B42" s="145"/>
      <c r="C42" s="756"/>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750"/>
      <c r="AI42" s="120"/>
    </row>
    <row r="43" spans="1:38" ht="15" customHeight="1" x14ac:dyDescent="0.25">
      <c r="B43" s="104"/>
      <c r="C43" s="749"/>
      <c r="D43" s="754"/>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750"/>
      <c r="AI43" s="106"/>
      <c r="AJ43" s="148"/>
      <c r="AK43" s="148"/>
      <c r="AL43" s="99"/>
    </row>
    <row r="44" spans="1:38" s="121" customFormat="1" ht="5.25" customHeight="1" x14ac:dyDescent="0.25">
      <c r="B44" s="145"/>
      <c r="C44" s="756"/>
      <c r="D44" s="369"/>
      <c r="E44" s="369"/>
      <c r="F44" s="369"/>
      <c r="G44" s="369"/>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69"/>
      <c r="AH44" s="750"/>
      <c r="AI44" s="120"/>
    </row>
    <row r="45" spans="1:38" s="121" customFormat="1" ht="15" customHeight="1" x14ac:dyDescent="0.25">
      <c r="B45" s="115"/>
      <c r="C45" s="756"/>
      <c r="D45" s="369"/>
      <c r="E45" s="760"/>
      <c r="F45" s="369"/>
      <c r="G45" s="768"/>
      <c r="H45" s="768"/>
      <c r="I45" s="768"/>
      <c r="J45" s="768"/>
      <c r="K45" s="768"/>
      <c r="L45" s="768"/>
      <c r="M45" s="768"/>
      <c r="N45" s="768"/>
      <c r="O45" s="768"/>
      <c r="P45" s="769"/>
      <c r="Q45" s="770"/>
      <c r="R45" s="771"/>
      <c r="S45" s="369"/>
      <c r="T45" s="760"/>
      <c r="U45" s="369"/>
      <c r="V45" s="768"/>
      <c r="W45" s="768"/>
      <c r="X45" s="768"/>
      <c r="Y45" s="768"/>
      <c r="Z45" s="768"/>
      <c r="AA45" s="768"/>
      <c r="AB45" s="768"/>
      <c r="AC45" s="768"/>
      <c r="AD45" s="768"/>
      <c r="AE45" s="768"/>
      <c r="AF45" s="769"/>
      <c r="AG45" s="770"/>
      <c r="AH45" s="750"/>
      <c r="AI45" s="120"/>
    </row>
    <row r="46" spans="1:38" s="121" customFormat="1" ht="5.25" customHeight="1" x14ac:dyDescent="0.25">
      <c r="B46" s="145"/>
      <c r="C46" s="756"/>
      <c r="D46" s="369"/>
      <c r="E46" s="369"/>
      <c r="F46" s="369"/>
      <c r="G46" s="400"/>
      <c r="H46" s="369"/>
      <c r="I46" s="369"/>
      <c r="J46" s="369"/>
      <c r="K46" s="369"/>
      <c r="L46" s="369"/>
      <c r="M46" s="369"/>
      <c r="N46" s="369"/>
      <c r="O46" s="369"/>
      <c r="P46" s="369"/>
      <c r="Q46" s="772"/>
      <c r="R46" s="369"/>
      <c r="S46" s="369"/>
      <c r="T46" s="369"/>
      <c r="U46" s="369"/>
      <c r="V46" s="400"/>
      <c r="W46" s="369"/>
      <c r="X46" s="369"/>
      <c r="Y46" s="369"/>
      <c r="Z46" s="369"/>
      <c r="AA46" s="369"/>
      <c r="AB46" s="369"/>
      <c r="AC46" s="369"/>
      <c r="AD46" s="369"/>
      <c r="AE46" s="369"/>
      <c r="AF46" s="369"/>
      <c r="AG46" s="772"/>
      <c r="AH46" s="750"/>
      <c r="AI46" s="120"/>
    </row>
    <row r="47" spans="1:38" ht="15" customHeight="1" x14ac:dyDescent="0.25">
      <c r="B47" s="104"/>
      <c r="C47" s="749"/>
      <c r="D47" s="369"/>
      <c r="E47" s="760"/>
      <c r="F47" s="369"/>
      <c r="G47" s="768"/>
      <c r="H47" s="768"/>
      <c r="I47" s="768"/>
      <c r="J47" s="768"/>
      <c r="K47" s="768"/>
      <c r="L47" s="768"/>
      <c r="M47" s="768"/>
      <c r="N47" s="768"/>
      <c r="O47" s="768"/>
      <c r="P47" s="769"/>
      <c r="Q47" s="770"/>
      <c r="R47" s="771"/>
      <c r="S47" s="369"/>
      <c r="T47" s="760"/>
      <c r="U47" s="369"/>
      <c r="V47" s="768"/>
      <c r="W47" s="768"/>
      <c r="X47" s="768"/>
      <c r="Y47" s="768"/>
      <c r="Z47" s="768"/>
      <c r="AA47" s="768"/>
      <c r="AB47" s="768"/>
      <c r="AC47" s="768"/>
      <c r="AD47" s="768"/>
      <c r="AE47" s="768"/>
      <c r="AF47" s="769"/>
      <c r="AG47" s="770"/>
      <c r="AH47" s="750"/>
      <c r="AI47" s="106"/>
    </row>
    <row r="48" spans="1:38" s="121" customFormat="1" ht="5.25" customHeight="1" x14ac:dyDescent="0.25">
      <c r="B48" s="145"/>
      <c r="C48" s="756"/>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750"/>
      <c r="AI48" s="120"/>
    </row>
    <row r="49" spans="2:35" ht="5.25" customHeight="1" x14ac:dyDescent="0.25">
      <c r="B49" s="104"/>
      <c r="C49" s="749"/>
      <c r="D49" s="369"/>
      <c r="E49" s="369"/>
      <c r="F49" s="369"/>
      <c r="G49" s="369"/>
      <c r="H49" s="369"/>
      <c r="I49" s="369"/>
      <c r="J49" s="369"/>
      <c r="K49" s="369"/>
      <c r="L49" s="369"/>
      <c r="M49" s="369"/>
      <c r="N49" s="371"/>
      <c r="O49" s="778"/>
      <c r="P49" s="778"/>
      <c r="Q49" s="369"/>
      <c r="R49" s="369"/>
      <c r="S49" s="369"/>
      <c r="T49" s="779"/>
      <c r="U49" s="779"/>
      <c r="V49" s="369"/>
      <c r="W49" s="369"/>
      <c r="X49" s="371"/>
      <c r="Y49" s="779"/>
      <c r="Z49" s="779"/>
      <c r="AA49" s="369"/>
      <c r="AB49" s="776"/>
      <c r="AC49" s="776"/>
      <c r="AD49" s="776"/>
      <c r="AE49" s="776"/>
      <c r="AF49" s="776"/>
      <c r="AG49" s="776"/>
      <c r="AH49" s="780"/>
      <c r="AI49" s="106"/>
    </row>
    <row r="50" spans="2:35" ht="15" customHeight="1" x14ac:dyDescent="0.3">
      <c r="B50" s="104"/>
      <c r="C50" s="749"/>
      <c r="D50" s="754"/>
      <c r="E50" s="369"/>
      <c r="F50" s="369"/>
      <c r="G50" s="369"/>
      <c r="H50" s="369"/>
      <c r="I50" s="369"/>
      <c r="J50" s="369"/>
      <c r="K50" s="371"/>
      <c r="L50" s="371"/>
      <c r="M50" s="453"/>
      <c r="N50" s="371"/>
      <c r="O50" s="781"/>
      <c r="P50" s="369"/>
      <c r="Q50" s="395"/>
      <c r="R50" s="369"/>
      <c r="S50" s="371"/>
      <c r="T50" s="781"/>
      <c r="U50" s="369"/>
      <c r="V50" s="395"/>
      <c r="W50" s="369"/>
      <c r="X50" s="371"/>
      <c r="Y50" s="779"/>
      <c r="Z50" s="779"/>
      <c r="AA50" s="395"/>
      <c r="AB50" s="369"/>
      <c r="AC50" s="371"/>
      <c r="AD50" s="779"/>
      <c r="AE50" s="779"/>
      <c r="AF50" s="395"/>
      <c r="AG50" s="782"/>
      <c r="AH50" s="783"/>
      <c r="AI50" s="106"/>
    </row>
    <row r="51" spans="2:35" s="121" customFormat="1" ht="5.25" customHeight="1" x14ac:dyDescent="0.25">
      <c r="B51" s="145"/>
      <c r="C51" s="756"/>
      <c r="D51" s="369"/>
      <c r="E51" s="369"/>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750"/>
      <c r="AI51" s="120"/>
    </row>
    <row r="52" spans="2:35" ht="15" customHeight="1" x14ac:dyDescent="0.3">
      <c r="B52" s="104"/>
      <c r="C52" s="749"/>
      <c r="D52" s="369"/>
      <c r="E52" s="760"/>
      <c r="F52" s="369"/>
      <c r="G52" s="768"/>
      <c r="H52" s="768"/>
      <c r="I52" s="768"/>
      <c r="J52" s="768"/>
      <c r="K52" s="768"/>
      <c r="L52" s="768"/>
      <c r="M52" s="768"/>
      <c r="N52" s="768"/>
      <c r="O52" s="768"/>
      <c r="P52" s="769"/>
      <c r="Q52" s="770"/>
      <c r="R52" s="771"/>
      <c r="S52" s="395"/>
      <c r="T52" s="760"/>
      <c r="U52" s="369"/>
      <c r="V52" s="768"/>
      <c r="W52" s="768"/>
      <c r="X52" s="768"/>
      <c r="Y52" s="768"/>
      <c r="Z52" s="768"/>
      <c r="AA52" s="768"/>
      <c r="AB52" s="768"/>
      <c r="AC52" s="768"/>
      <c r="AD52" s="768"/>
      <c r="AE52" s="768"/>
      <c r="AF52" s="769"/>
      <c r="AG52" s="770"/>
      <c r="AH52" s="783"/>
      <c r="AI52" s="106"/>
    </row>
    <row r="53" spans="2:35" s="121" customFormat="1" ht="5.25" customHeight="1" x14ac:dyDescent="0.25">
      <c r="B53" s="145"/>
      <c r="C53" s="756"/>
      <c r="D53" s="369"/>
      <c r="E53" s="369"/>
      <c r="F53" s="369"/>
      <c r="G53" s="400"/>
      <c r="H53" s="369"/>
      <c r="I53" s="369"/>
      <c r="J53" s="369"/>
      <c r="K53" s="369"/>
      <c r="L53" s="369"/>
      <c r="M53" s="369"/>
      <c r="N53" s="369"/>
      <c r="O53" s="369"/>
      <c r="P53" s="369"/>
      <c r="Q53" s="772"/>
      <c r="R53" s="369"/>
      <c r="S53" s="395"/>
      <c r="T53" s="369"/>
      <c r="U53" s="369"/>
      <c r="V53" s="400"/>
      <c r="W53" s="369"/>
      <c r="X53" s="369"/>
      <c r="Y53" s="369"/>
      <c r="Z53" s="369"/>
      <c r="AA53" s="369"/>
      <c r="AB53" s="369"/>
      <c r="AC53" s="369"/>
      <c r="AD53" s="369"/>
      <c r="AE53" s="369"/>
      <c r="AF53" s="369"/>
      <c r="AG53" s="772"/>
      <c r="AH53" s="750"/>
      <c r="AI53" s="120"/>
    </row>
    <row r="54" spans="2:35" ht="15" customHeight="1" x14ac:dyDescent="0.3">
      <c r="B54" s="104"/>
      <c r="C54" s="749"/>
      <c r="D54" s="369"/>
      <c r="E54" s="760"/>
      <c r="F54" s="369"/>
      <c r="G54" s="768"/>
      <c r="H54" s="768"/>
      <c r="I54" s="768"/>
      <c r="J54" s="768"/>
      <c r="K54" s="768"/>
      <c r="L54" s="768"/>
      <c r="M54" s="768"/>
      <c r="N54" s="768"/>
      <c r="O54" s="768"/>
      <c r="P54" s="769"/>
      <c r="Q54" s="770"/>
      <c r="R54" s="771"/>
      <c r="S54" s="395"/>
      <c r="T54" s="760"/>
      <c r="U54" s="369"/>
      <c r="V54" s="768"/>
      <c r="W54" s="768"/>
      <c r="X54" s="768"/>
      <c r="Y54" s="768"/>
      <c r="Z54" s="768"/>
      <c r="AA54" s="768"/>
      <c r="AB54" s="768"/>
      <c r="AC54" s="768"/>
      <c r="AD54" s="768"/>
      <c r="AE54" s="768"/>
      <c r="AF54" s="769"/>
      <c r="AG54" s="770"/>
      <c r="AH54" s="783"/>
      <c r="AI54" s="106"/>
    </row>
    <row r="55" spans="2:35" s="121" customFormat="1" ht="5.25" customHeight="1" x14ac:dyDescent="0.25">
      <c r="B55" s="145"/>
      <c r="C55" s="756"/>
      <c r="D55" s="369"/>
      <c r="E55" s="369"/>
      <c r="F55" s="369"/>
      <c r="G55" s="400"/>
      <c r="H55" s="369"/>
      <c r="I55" s="369"/>
      <c r="J55" s="369"/>
      <c r="K55" s="369"/>
      <c r="L55" s="369"/>
      <c r="M55" s="369"/>
      <c r="N55" s="369"/>
      <c r="O55" s="369"/>
      <c r="P55" s="369"/>
      <c r="Q55" s="772"/>
      <c r="R55" s="369"/>
      <c r="S55" s="395"/>
      <c r="T55" s="369"/>
      <c r="U55" s="369"/>
      <c r="V55" s="400"/>
      <c r="W55" s="369"/>
      <c r="X55" s="369"/>
      <c r="Y55" s="369"/>
      <c r="Z55" s="369"/>
      <c r="AA55" s="369"/>
      <c r="AB55" s="369"/>
      <c r="AC55" s="369"/>
      <c r="AD55" s="369"/>
      <c r="AE55" s="369"/>
      <c r="AF55" s="369"/>
      <c r="AG55" s="772"/>
      <c r="AH55" s="750"/>
      <c r="AI55" s="120"/>
    </row>
    <row r="56" spans="2:35" ht="15" customHeight="1" x14ac:dyDescent="0.3">
      <c r="B56" s="104"/>
      <c r="C56" s="749"/>
      <c r="D56" s="369"/>
      <c r="E56" s="760"/>
      <c r="F56" s="369"/>
      <c r="G56" s="768"/>
      <c r="H56" s="768"/>
      <c r="I56" s="768"/>
      <c r="J56" s="768"/>
      <c r="K56" s="768"/>
      <c r="L56" s="768"/>
      <c r="M56" s="768"/>
      <c r="N56" s="768"/>
      <c r="O56" s="768"/>
      <c r="P56" s="769"/>
      <c r="Q56" s="770"/>
      <c r="R56" s="771"/>
      <c r="S56" s="395"/>
      <c r="T56" s="760"/>
      <c r="U56" s="369"/>
      <c r="V56" s="768"/>
      <c r="W56" s="768"/>
      <c r="X56" s="768"/>
      <c r="Y56" s="768"/>
      <c r="Z56" s="768"/>
      <c r="AA56" s="768"/>
      <c r="AB56" s="768"/>
      <c r="AC56" s="768"/>
      <c r="AD56" s="768"/>
      <c r="AE56" s="768"/>
      <c r="AF56" s="769"/>
      <c r="AG56" s="770"/>
      <c r="AH56" s="783"/>
      <c r="AI56" s="106"/>
    </row>
    <row r="57" spans="2:35" s="121" customFormat="1" ht="5.25" customHeight="1" x14ac:dyDescent="0.25">
      <c r="B57" s="145"/>
      <c r="C57" s="756"/>
      <c r="D57" s="369"/>
      <c r="E57" s="369"/>
      <c r="F57" s="369"/>
      <c r="G57" s="400"/>
      <c r="H57" s="369"/>
      <c r="I57" s="369"/>
      <c r="J57" s="369"/>
      <c r="K57" s="369"/>
      <c r="L57" s="369"/>
      <c r="M57" s="369"/>
      <c r="N57" s="369"/>
      <c r="O57" s="369"/>
      <c r="P57" s="369"/>
      <c r="Q57" s="772"/>
      <c r="R57" s="369"/>
      <c r="S57" s="395"/>
      <c r="T57" s="369"/>
      <c r="U57" s="369"/>
      <c r="V57" s="400"/>
      <c r="W57" s="369"/>
      <c r="X57" s="369"/>
      <c r="Y57" s="369"/>
      <c r="Z57" s="369"/>
      <c r="AA57" s="369"/>
      <c r="AB57" s="369"/>
      <c r="AC57" s="369"/>
      <c r="AD57" s="369"/>
      <c r="AE57" s="369"/>
      <c r="AF57" s="369"/>
      <c r="AG57" s="772"/>
      <c r="AH57" s="750"/>
      <c r="AI57" s="120"/>
    </row>
    <row r="58" spans="2:35" ht="15" customHeight="1" x14ac:dyDescent="0.25">
      <c r="B58" s="104"/>
      <c r="C58" s="749"/>
      <c r="D58" s="369"/>
      <c r="E58" s="760"/>
      <c r="F58" s="369"/>
      <c r="G58" s="768"/>
      <c r="H58" s="768"/>
      <c r="I58" s="768"/>
      <c r="J58" s="768"/>
      <c r="K58" s="768"/>
      <c r="L58" s="768"/>
      <c r="M58" s="768"/>
      <c r="N58" s="768"/>
      <c r="O58" s="768"/>
      <c r="P58" s="769"/>
      <c r="Q58" s="770"/>
      <c r="R58" s="771"/>
      <c r="S58" s="395"/>
      <c r="T58" s="760"/>
      <c r="U58" s="369"/>
      <c r="V58" s="768"/>
      <c r="W58" s="768"/>
      <c r="X58" s="768"/>
      <c r="Y58" s="768"/>
      <c r="Z58" s="768"/>
      <c r="AA58" s="768"/>
      <c r="AB58" s="768"/>
      <c r="AC58" s="768"/>
      <c r="AD58" s="768"/>
      <c r="AE58" s="768"/>
      <c r="AF58" s="769"/>
      <c r="AG58" s="770"/>
      <c r="AH58" s="392"/>
      <c r="AI58" s="106"/>
    </row>
    <row r="59" spans="2:35" s="121" customFormat="1" ht="5.25" customHeight="1" x14ac:dyDescent="0.25">
      <c r="B59" s="145"/>
      <c r="C59" s="756"/>
      <c r="D59" s="369"/>
      <c r="E59" s="369"/>
      <c r="F59" s="369"/>
      <c r="G59" s="400"/>
      <c r="H59" s="369"/>
      <c r="I59" s="369"/>
      <c r="J59" s="369"/>
      <c r="K59" s="369"/>
      <c r="L59" s="369"/>
      <c r="M59" s="369"/>
      <c r="N59" s="369"/>
      <c r="O59" s="369"/>
      <c r="P59" s="369"/>
      <c r="Q59" s="772"/>
      <c r="R59" s="369"/>
      <c r="S59" s="395"/>
      <c r="T59" s="369"/>
      <c r="U59" s="369"/>
      <c r="V59" s="400"/>
      <c r="W59" s="369"/>
      <c r="X59" s="369"/>
      <c r="Y59" s="369"/>
      <c r="Z59" s="369"/>
      <c r="AA59" s="369"/>
      <c r="AB59" s="369"/>
      <c r="AC59" s="369"/>
      <c r="AD59" s="369"/>
      <c r="AE59" s="369"/>
      <c r="AF59" s="369"/>
      <c r="AG59" s="772"/>
      <c r="AH59" s="750"/>
      <c r="AI59" s="120"/>
    </row>
    <row r="60" spans="2:35" ht="15" customHeight="1" x14ac:dyDescent="0.25">
      <c r="B60" s="104"/>
      <c r="C60" s="749"/>
      <c r="D60" s="369"/>
      <c r="E60" s="760"/>
      <c r="F60" s="369"/>
      <c r="G60" s="768"/>
      <c r="H60" s="768"/>
      <c r="I60" s="768"/>
      <c r="J60" s="768"/>
      <c r="K60" s="768"/>
      <c r="L60" s="768"/>
      <c r="M60" s="768"/>
      <c r="N60" s="768"/>
      <c r="O60" s="768"/>
      <c r="P60" s="769"/>
      <c r="Q60" s="770"/>
      <c r="R60" s="771"/>
      <c r="S60" s="395"/>
      <c r="T60" s="760"/>
      <c r="U60" s="369"/>
      <c r="V60" s="768"/>
      <c r="W60" s="768"/>
      <c r="X60" s="768"/>
      <c r="Y60" s="768"/>
      <c r="Z60" s="768"/>
      <c r="AA60" s="768"/>
      <c r="AB60" s="768"/>
      <c r="AC60" s="768"/>
      <c r="AD60" s="768"/>
      <c r="AE60" s="768"/>
      <c r="AF60" s="769"/>
      <c r="AG60" s="770"/>
      <c r="AH60" s="750"/>
      <c r="AI60" s="106"/>
    </row>
    <row r="61" spans="2:35" s="121" customFormat="1" ht="5.25" customHeight="1" x14ac:dyDescent="0.25">
      <c r="B61" s="145"/>
      <c r="C61" s="756"/>
      <c r="D61" s="369"/>
      <c r="E61" s="369"/>
      <c r="F61" s="369"/>
      <c r="G61" s="400"/>
      <c r="H61" s="369"/>
      <c r="I61" s="369"/>
      <c r="J61" s="369"/>
      <c r="K61" s="369"/>
      <c r="L61" s="369"/>
      <c r="M61" s="369"/>
      <c r="N61" s="369"/>
      <c r="O61" s="369"/>
      <c r="P61" s="369"/>
      <c r="Q61" s="772"/>
      <c r="R61" s="369"/>
      <c r="S61" s="395"/>
      <c r="T61" s="369"/>
      <c r="U61" s="369"/>
      <c r="V61" s="400"/>
      <c r="W61" s="369"/>
      <c r="X61" s="369"/>
      <c r="Y61" s="369"/>
      <c r="Z61" s="369"/>
      <c r="AA61" s="369"/>
      <c r="AB61" s="369"/>
      <c r="AC61" s="369"/>
      <c r="AD61" s="369"/>
      <c r="AE61" s="369"/>
      <c r="AF61" s="369"/>
      <c r="AG61" s="772"/>
      <c r="AH61" s="750"/>
      <c r="AI61" s="120"/>
    </row>
    <row r="62" spans="2:35" ht="15" customHeight="1" x14ac:dyDescent="0.25">
      <c r="B62" s="104"/>
      <c r="C62" s="749"/>
      <c r="D62" s="369"/>
      <c r="E62" s="760"/>
      <c r="F62" s="369"/>
      <c r="G62" s="768"/>
      <c r="H62" s="768"/>
      <c r="I62" s="768"/>
      <c r="J62" s="768"/>
      <c r="K62" s="768"/>
      <c r="L62" s="768"/>
      <c r="M62" s="768"/>
      <c r="N62" s="768"/>
      <c r="O62" s="768"/>
      <c r="P62" s="769"/>
      <c r="Q62" s="770"/>
      <c r="R62" s="771"/>
      <c r="S62" s="395"/>
      <c r="T62" s="760"/>
      <c r="U62" s="369"/>
      <c r="V62" s="768"/>
      <c r="W62" s="768"/>
      <c r="X62" s="768"/>
      <c r="Y62" s="768"/>
      <c r="Z62" s="768"/>
      <c r="AA62" s="768"/>
      <c r="AB62" s="768"/>
      <c r="AC62" s="768"/>
      <c r="AD62" s="768"/>
      <c r="AE62" s="768"/>
      <c r="AF62" s="769"/>
      <c r="AG62" s="770"/>
      <c r="AH62" s="780"/>
      <c r="AI62" s="106"/>
    </row>
    <row r="63" spans="2:35" ht="5.25" customHeight="1" x14ac:dyDescent="0.25">
      <c r="B63" s="104"/>
      <c r="C63" s="749"/>
      <c r="D63" s="369"/>
      <c r="E63" s="369"/>
      <c r="F63" s="369"/>
      <c r="G63" s="400"/>
      <c r="H63" s="369"/>
      <c r="I63" s="369"/>
      <c r="J63" s="369"/>
      <c r="K63" s="371"/>
      <c r="L63" s="371"/>
      <c r="M63" s="369"/>
      <c r="N63" s="369"/>
      <c r="O63" s="395"/>
      <c r="P63" s="369"/>
      <c r="Q63" s="772"/>
      <c r="R63" s="778"/>
      <c r="S63" s="784"/>
      <c r="T63" s="395"/>
      <c r="U63" s="369"/>
      <c r="V63" s="763"/>
      <c r="W63" s="779"/>
      <c r="X63" s="779"/>
      <c r="Y63" s="395"/>
      <c r="Z63" s="369"/>
      <c r="AA63" s="371"/>
      <c r="AB63" s="785"/>
      <c r="AC63" s="785"/>
      <c r="AD63" s="395"/>
      <c r="AE63" s="369"/>
      <c r="AF63" s="369"/>
      <c r="AG63" s="772"/>
      <c r="AH63" s="750"/>
      <c r="AI63" s="106"/>
    </row>
    <row r="64" spans="2:35" ht="15" customHeight="1" x14ac:dyDescent="0.3">
      <c r="B64" s="104"/>
      <c r="C64" s="749"/>
      <c r="D64" s="369"/>
      <c r="E64" s="760"/>
      <c r="F64" s="369"/>
      <c r="G64" s="768"/>
      <c r="H64" s="768"/>
      <c r="I64" s="768"/>
      <c r="J64" s="768"/>
      <c r="K64" s="768"/>
      <c r="L64" s="768"/>
      <c r="M64" s="768"/>
      <c r="N64" s="768"/>
      <c r="O64" s="768"/>
      <c r="P64" s="769"/>
      <c r="Q64" s="770"/>
      <c r="R64" s="771"/>
      <c r="S64" s="395"/>
      <c r="T64" s="760"/>
      <c r="U64" s="369"/>
      <c r="V64" s="768"/>
      <c r="W64" s="768"/>
      <c r="X64" s="768"/>
      <c r="Y64" s="768"/>
      <c r="Z64" s="768"/>
      <c r="AA64" s="768"/>
      <c r="AB64" s="768"/>
      <c r="AC64" s="768"/>
      <c r="AD64" s="768"/>
      <c r="AE64" s="768"/>
      <c r="AF64" s="769"/>
      <c r="AG64" s="770"/>
      <c r="AH64" s="783"/>
      <c r="AI64" s="106"/>
    </row>
    <row r="65" spans="2:35" ht="5.25" customHeight="1" x14ac:dyDescent="0.3">
      <c r="B65" s="104"/>
      <c r="C65" s="74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782"/>
      <c r="AG65" s="782"/>
      <c r="AH65" s="783"/>
      <c r="AI65" s="106"/>
    </row>
    <row r="66" spans="2:35" ht="5.25" customHeight="1" x14ac:dyDescent="0.25">
      <c r="B66" s="104"/>
      <c r="C66" s="749"/>
      <c r="D66" s="369"/>
      <c r="E66" s="369"/>
      <c r="F66" s="786"/>
      <c r="G66" s="787"/>
      <c r="H66" s="787"/>
      <c r="I66" s="788"/>
      <c r="J66" s="788"/>
      <c r="K66" s="371"/>
      <c r="L66" s="371"/>
      <c r="M66" s="789"/>
      <c r="N66" s="371"/>
      <c r="O66" s="781"/>
      <c r="P66" s="369"/>
      <c r="Q66" s="395"/>
      <c r="R66" s="789"/>
      <c r="S66" s="371"/>
      <c r="T66" s="781"/>
      <c r="U66" s="369"/>
      <c r="V66" s="395"/>
      <c r="W66" s="554"/>
      <c r="X66" s="371"/>
      <c r="Y66" s="779"/>
      <c r="Z66" s="779"/>
      <c r="AA66" s="395"/>
      <c r="AB66" s="554"/>
      <c r="AC66" s="371"/>
      <c r="AD66" s="790"/>
      <c r="AE66" s="790"/>
      <c r="AF66" s="395"/>
      <c r="AG66" s="791"/>
      <c r="AH66" s="392"/>
      <c r="AI66" s="106"/>
    </row>
    <row r="67" spans="2:35" ht="15" customHeight="1" x14ac:dyDescent="0.25">
      <c r="B67" s="104"/>
      <c r="C67" s="749"/>
      <c r="D67" s="369" t="s">
        <v>1284</v>
      </c>
      <c r="E67" s="369"/>
      <c r="F67" s="369"/>
      <c r="G67" s="369"/>
      <c r="H67" s="369"/>
      <c r="I67" s="369"/>
      <c r="J67" s="369"/>
      <c r="K67" s="371"/>
      <c r="L67" s="371"/>
      <c r="M67" s="369"/>
      <c r="N67" s="369"/>
      <c r="O67" s="395"/>
      <c r="P67" s="369"/>
      <c r="Q67" s="371"/>
      <c r="R67" s="778"/>
      <c r="S67" s="778"/>
      <c r="T67" s="395"/>
      <c r="U67" s="369"/>
      <c r="V67" s="371"/>
      <c r="W67" s="779"/>
      <c r="X67" s="779"/>
      <c r="Y67" s="395"/>
      <c r="Z67" s="369"/>
      <c r="AA67" s="371"/>
      <c r="AB67" s="785"/>
      <c r="AC67" s="785"/>
      <c r="AD67" s="395"/>
      <c r="AE67" s="369"/>
      <c r="AF67" s="369"/>
      <c r="AG67" s="369"/>
      <c r="AH67" s="750"/>
      <c r="AI67" s="106"/>
    </row>
    <row r="68" spans="2:35" ht="5.25" customHeight="1" x14ac:dyDescent="0.3">
      <c r="B68" s="104"/>
      <c r="C68" s="749"/>
      <c r="D68" s="369"/>
      <c r="E68" s="369"/>
      <c r="F68" s="369"/>
      <c r="G68" s="369"/>
      <c r="H68" s="369"/>
      <c r="I68" s="369"/>
      <c r="J68" s="369"/>
      <c r="K68" s="371"/>
      <c r="L68" s="371"/>
      <c r="M68" s="453"/>
      <c r="N68" s="371"/>
      <c r="O68" s="781"/>
      <c r="P68" s="369"/>
      <c r="Q68" s="395"/>
      <c r="R68" s="369"/>
      <c r="S68" s="371"/>
      <c r="T68" s="781"/>
      <c r="U68" s="369"/>
      <c r="V68" s="395"/>
      <c r="W68" s="369"/>
      <c r="X68" s="371"/>
      <c r="Y68" s="779"/>
      <c r="Z68" s="779"/>
      <c r="AA68" s="395"/>
      <c r="AB68" s="369"/>
      <c r="AC68" s="371"/>
      <c r="AD68" s="779"/>
      <c r="AE68" s="779"/>
      <c r="AF68" s="395"/>
      <c r="AG68" s="782"/>
      <c r="AH68" s="783"/>
      <c r="AI68" s="106"/>
    </row>
    <row r="69" spans="2:35" ht="15" customHeight="1" x14ac:dyDescent="0.3">
      <c r="B69" s="104"/>
      <c r="C69" s="749"/>
      <c r="D69" s="369"/>
      <c r="E69" s="760"/>
      <c r="F69" s="369"/>
      <c r="G69" s="768"/>
      <c r="H69" s="768"/>
      <c r="I69" s="768"/>
      <c r="J69" s="768"/>
      <c r="K69" s="768"/>
      <c r="L69" s="768"/>
      <c r="M69" s="768"/>
      <c r="N69" s="768"/>
      <c r="O69" s="768"/>
      <c r="P69" s="769"/>
      <c r="Q69" s="770"/>
      <c r="R69" s="771"/>
      <c r="S69" s="395"/>
      <c r="T69" s="760"/>
      <c r="U69" s="369"/>
      <c r="V69" s="768"/>
      <c r="W69" s="768"/>
      <c r="X69" s="768"/>
      <c r="Y69" s="768"/>
      <c r="Z69" s="768"/>
      <c r="AA69" s="768"/>
      <c r="AB69" s="768"/>
      <c r="AC69" s="768"/>
      <c r="AD69" s="768"/>
      <c r="AE69" s="768"/>
      <c r="AF69" s="769"/>
      <c r="AG69" s="770"/>
      <c r="AH69" s="783"/>
      <c r="AI69" s="106"/>
    </row>
    <row r="70" spans="2:35" ht="5.25" customHeight="1" x14ac:dyDescent="0.25">
      <c r="B70" s="104"/>
      <c r="C70" s="749"/>
      <c r="D70" s="369"/>
      <c r="E70" s="369"/>
      <c r="F70" s="786"/>
      <c r="G70" s="792"/>
      <c r="H70" s="787"/>
      <c r="I70" s="788"/>
      <c r="J70" s="788"/>
      <c r="K70" s="371"/>
      <c r="L70" s="371"/>
      <c r="M70" s="789"/>
      <c r="N70" s="371"/>
      <c r="O70" s="781"/>
      <c r="P70" s="369"/>
      <c r="Q70" s="772"/>
      <c r="R70" s="789"/>
      <c r="S70" s="371"/>
      <c r="T70" s="781"/>
      <c r="U70" s="369"/>
      <c r="V70" s="404"/>
      <c r="W70" s="554"/>
      <c r="X70" s="371"/>
      <c r="Y70" s="779"/>
      <c r="Z70" s="779"/>
      <c r="AA70" s="395"/>
      <c r="AB70" s="554"/>
      <c r="AC70" s="371"/>
      <c r="AD70" s="790"/>
      <c r="AE70" s="790"/>
      <c r="AF70" s="395"/>
      <c r="AG70" s="793"/>
      <c r="AH70" s="392"/>
      <c r="AI70" s="106"/>
    </row>
    <row r="71" spans="2:35" ht="15" customHeight="1" x14ac:dyDescent="0.25">
      <c r="B71" s="104"/>
      <c r="C71" s="749"/>
      <c r="D71" s="369"/>
      <c r="E71" s="760"/>
      <c r="F71" s="369"/>
      <c r="G71" s="768"/>
      <c r="H71" s="768"/>
      <c r="I71" s="768"/>
      <c r="J71" s="768"/>
      <c r="K71" s="768"/>
      <c r="L71" s="768"/>
      <c r="M71" s="768"/>
      <c r="N71" s="768"/>
      <c r="O71" s="768"/>
      <c r="P71" s="769"/>
      <c r="Q71" s="770"/>
      <c r="R71" s="789"/>
      <c r="S71" s="395"/>
      <c r="T71" s="760"/>
      <c r="U71" s="369"/>
      <c r="V71" s="768"/>
      <c r="W71" s="768"/>
      <c r="X71" s="768"/>
      <c r="Y71" s="768"/>
      <c r="Z71" s="768"/>
      <c r="AA71" s="768"/>
      <c r="AB71" s="768"/>
      <c r="AC71" s="768"/>
      <c r="AD71" s="768"/>
      <c r="AE71" s="768"/>
      <c r="AF71" s="769"/>
      <c r="AG71" s="770"/>
      <c r="AH71" s="392"/>
      <c r="AI71" s="106"/>
    </row>
    <row r="72" spans="2:35" ht="5.25" customHeight="1" x14ac:dyDescent="0.25">
      <c r="B72" s="104"/>
      <c r="C72" s="794"/>
      <c r="D72" s="376"/>
      <c r="E72" s="376"/>
      <c r="F72" s="795"/>
      <c r="G72" s="796"/>
      <c r="H72" s="796"/>
      <c r="I72" s="797"/>
      <c r="J72" s="797"/>
      <c r="K72" s="378"/>
      <c r="L72" s="378"/>
      <c r="M72" s="798"/>
      <c r="N72" s="378"/>
      <c r="O72" s="799"/>
      <c r="P72" s="376"/>
      <c r="Q72" s="800"/>
      <c r="R72" s="798"/>
      <c r="S72" s="378"/>
      <c r="T72" s="799"/>
      <c r="U72" s="376"/>
      <c r="V72" s="800"/>
      <c r="W72" s="801"/>
      <c r="X72" s="378"/>
      <c r="Y72" s="802"/>
      <c r="Z72" s="802"/>
      <c r="AA72" s="800"/>
      <c r="AB72" s="801"/>
      <c r="AC72" s="378"/>
      <c r="AD72" s="803"/>
      <c r="AE72" s="803"/>
      <c r="AF72" s="800"/>
      <c r="AG72" s="804"/>
      <c r="AH72" s="805"/>
      <c r="AI72" s="106"/>
    </row>
    <row r="73" spans="2:35" ht="6" customHeight="1" thickBot="1" x14ac:dyDescent="0.3">
      <c r="B73" s="197"/>
      <c r="C73" s="101"/>
      <c r="D73" s="101"/>
      <c r="E73" s="101"/>
      <c r="F73" s="101"/>
      <c r="G73" s="101"/>
      <c r="H73" s="101"/>
      <c r="I73" s="101"/>
      <c r="J73" s="101"/>
      <c r="K73" s="102"/>
      <c r="L73" s="101"/>
      <c r="M73" s="101"/>
      <c r="N73" s="101"/>
      <c r="O73" s="101"/>
      <c r="P73" s="101"/>
      <c r="Q73" s="101"/>
      <c r="R73" s="101"/>
      <c r="S73" s="101"/>
      <c r="T73" s="101"/>
      <c r="U73" s="101"/>
      <c r="V73" s="101"/>
      <c r="W73" s="101"/>
      <c r="X73" s="101"/>
      <c r="Y73" s="101"/>
      <c r="Z73" s="101"/>
      <c r="AA73" s="508"/>
      <c r="AB73" s="101"/>
      <c r="AC73" s="509"/>
      <c r="AD73" s="510"/>
      <c r="AE73" s="510"/>
      <c r="AF73" s="508"/>
      <c r="AG73" s="101"/>
      <c r="AH73" s="101"/>
      <c r="AI73" s="198"/>
    </row>
    <row r="74" spans="2:35" ht="15" customHeight="1" x14ac:dyDescent="0.25">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row>
    <row r="75" spans="2:35" ht="15" customHeight="1" x14ac:dyDescent="0.25">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row>
    <row r="76" spans="2:35" ht="15" customHeight="1" x14ac:dyDescent="0.25">
      <c r="B76" s="105"/>
      <c r="C76" s="105"/>
      <c r="D76" s="105"/>
      <c r="E76" s="105"/>
      <c r="F76" s="105"/>
      <c r="G76" s="105"/>
      <c r="H76" s="105"/>
      <c r="I76" s="105"/>
      <c r="J76" s="105"/>
      <c r="K76" s="99"/>
      <c r="L76" s="99"/>
      <c r="M76" s="99"/>
      <c r="N76" s="99"/>
      <c r="O76" s="99"/>
      <c r="P76" s="99"/>
      <c r="Q76" s="99"/>
      <c r="R76" s="99"/>
      <c r="S76" s="99"/>
      <c r="T76" s="99"/>
      <c r="U76" s="99"/>
      <c r="V76" s="99"/>
      <c r="W76" s="99"/>
      <c r="X76" s="99"/>
      <c r="Y76" s="99"/>
      <c r="Z76" s="99"/>
      <c r="AA76" s="99"/>
      <c r="AB76" s="99"/>
      <c r="AC76" s="99"/>
      <c r="AD76" s="99"/>
      <c r="AE76" s="99"/>
      <c r="AF76" s="130"/>
      <c r="AG76" s="99"/>
      <c r="AH76" s="99"/>
    </row>
    <row r="77" spans="2:35" ht="16.5" hidden="1" customHeight="1" x14ac:dyDescent="0.25">
      <c r="B77" s="336"/>
      <c r="C77" s="336"/>
      <c r="D77" s="336"/>
      <c r="E77" s="336"/>
      <c r="F77" s="336"/>
      <c r="G77" s="336"/>
      <c r="H77" s="336"/>
      <c r="I77" s="336"/>
      <c r="J77" s="336"/>
      <c r="AA77" s="99"/>
      <c r="AB77" s="99"/>
      <c r="AC77" s="99"/>
      <c r="AD77" s="99"/>
      <c r="AE77" s="99"/>
      <c r="AF77" s="130"/>
      <c r="AG77" s="99"/>
    </row>
    <row r="78" spans="2:35" ht="16.5" hidden="1" customHeight="1" x14ac:dyDescent="0.25">
      <c r="B78" s="336"/>
      <c r="C78" s="336"/>
      <c r="D78" s="336"/>
      <c r="E78" s="337" t="s">
        <v>141</v>
      </c>
      <c r="F78" s="337" t="s">
        <v>223</v>
      </c>
      <c r="G78" s="336"/>
      <c r="H78" s="336"/>
      <c r="I78" s="336"/>
      <c r="J78" s="336"/>
      <c r="AA78" s="99"/>
      <c r="AB78" s="99"/>
      <c r="AC78" s="99"/>
      <c r="AD78" s="99"/>
      <c r="AE78" s="99"/>
      <c r="AF78" s="130"/>
      <c r="AG78" s="99"/>
    </row>
    <row r="79" spans="2:35" ht="16.5" hidden="1" customHeight="1" x14ac:dyDescent="0.25">
      <c r="B79" s="105"/>
      <c r="C79" s="105"/>
      <c r="D79" s="338"/>
      <c r="E79" s="339" t="s">
        <v>60</v>
      </c>
      <c r="F79" s="130" t="s">
        <v>224</v>
      </c>
      <c r="G79" s="105"/>
      <c r="H79" s="105"/>
      <c r="I79" s="105"/>
      <c r="J79" s="105"/>
      <c r="K79" s="99"/>
      <c r="L79" s="99"/>
      <c r="M79" s="99"/>
      <c r="N79" s="99"/>
    </row>
    <row r="80" spans="2:35" ht="16.5" hidden="1" customHeight="1" x14ac:dyDescent="0.25">
      <c r="B80" s="105"/>
      <c r="C80" s="105"/>
      <c r="D80" s="338"/>
      <c r="E80" s="339" t="s">
        <v>40</v>
      </c>
      <c r="F80" s="130" t="s">
        <v>225</v>
      </c>
      <c r="G80" s="105"/>
      <c r="H80" s="105"/>
      <c r="I80" s="105"/>
      <c r="J80" s="105"/>
      <c r="K80" s="99"/>
      <c r="L80" s="99"/>
      <c r="M80" s="99"/>
      <c r="N80" s="99"/>
    </row>
    <row r="81" spans="2:14" ht="16.5" customHeight="1" x14ac:dyDescent="0.25">
      <c r="B81" s="105"/>
      <c r="C81" s="105"/>
      <c r="D81" s="338"/>
      <c r="E81" s="340"/>
      <c r="F81" s="105"/>
      <c r="G81" s="105"/>
      <c r="H81" s="105"/>
      <c r="I81" s="105"/>
      <c r="J81" s="105"/>
      <c r="K81" s="99"/>
      <c r="L81" s="99"/>
      <c r="M81" s="99"/>
      <c r="N81" s="99"/>
    </row>
    <row r="82" spans="2:14" ht="15" customHeight="1" x14ac:dyDescent="0.25">
      <c r="B82" s="105"/>
      <c r="C82" s="105"/>
      <c r="D82" s="338"/>
      <c r="E82" s="340"/>
      <c r="F82" s="105"/>
      <c r="G82" s="105"/>
      <c r="H82" s="105"/>
      <c r="I82" s="105"/>
      <c r="J82" s="105"/>
      <c r="K82" s="99"/>
      <c r="L82" s="99"/>
      <c r="M82" s="99"/>
      <c r="N82" s="99"/>
    </row>
    <row r="83" spans="2:14" ht="15" customHeight="1" x14ac:dyDescent="0.25">
      <c r="B83" s="105"/>
      <c r="C83" s="105"/>
      <c r="D83" s="338"/>
      <c r="E83" s="340"/>
      <c r="F83" s="105"/>
      <c r="G83" s="105"/>
      <c r="H83" s="105"/>
      <c r="I83" s="105"/>
      <c r="J83" s="105"/>
      <c r="K83" s="99"/>
      <c r="L83" s="99"/>
      <c r="M83" s="99"/>
      <c r="N83" s="99"/>
    </row>
    <row r="84" spans="2:14" ht="15" customHeight="1" x14ac:dyDescent="0.25">
      <c r="B84" s="105"/>
      <c r="C84" s="105"/>
      <c r="D84" s="338"/>
      <c r="E84" s="340"/>
      <c r="F84" s="105"/>
      <c r="G84" s="105"/>
      <c r="H84" s="105"/>
      <c r="I84" s="105"/>
      <c r="J84" s="105"/>
      <c r="K84" s="99"/>
      <c r="L84" s="99"/>
      <c r="M84" s="99"/>
      <c r="N84" s="99"/>
    </row>
    <row r="85" spans="2:14" ht="15" customHeight="1" x14ac:dyDescent="0.25">
      <c r="B85" s="105"/>
      <c r="C85" s="105"/>
      <c r="D85" s="338"/>
      <c r="E85" s="340"/>
      <c r="F85" s="105"/>
      <c r="G85" s="105"/>
      <c r="H85" s="105"/>
      <c r="I85" s="105"/>
      <c r="J85" s="105"/>
      <c r="K85" s="99"/>
      <c r="L85" s="99"/>
      <c r="M85" s="99"/>
      <c r="N85" s="99"/>
    </row>
    <row r="86" spans="2:14" ht="15" customHeight="1" x14ac:dyDescent="0.25">
      <c r="B86" s="105"/>
      <c r="C86" s="105"/>
      <c r="D86" s="338"/>
      <c r="E86" s="340"/>
      <c r="F86" s="105"/>
      <c r="G86" s="105"/>
      <c r="H86" s="105"/>
      <c r="I86" s="105"/>
      <c r="J86" s="105"/>
      <c r="K86" s="99"/>
      <c r="L86" s="99"/>
      <c r="M86" s="99"/>
      <c r="N86" s="99"/>
    </row>
    <row r="87" spans="2:14" ht="15" customHeight="1" x14ac:dyDescent="0.25">
      <c r="B87" s="105"/>
      <c r="C87" s="105"/>
      <c r="D87" s="338"/>
      <c r="E87" s="340"/>
      <c r="F87" s="105"/>
      <c r="G87" s="105"/>
      <c r="H87" s="105"/>
      <c r="I87" s="105"/>
      <c r="J87" s="105"/>
      <c r="K87" s="99"/>
      <c r="L87" s="99"/>
      <c r="M87" s="99"/>
      <c r="N87" s="99"/>
    </row>
    <row r="88" spans="2:14" ht="15" customHeight="1" x14ac:dyDescent="0.25">
      <c r="B88" s="105"/>
      <c r="C88" s="105"/>
      <c r="D88" s="338"/>
      <c r="E88" s="340"/>
      <c r="F88" s="105"/>
      <c r="G88" s="105"/>
      <c r="H88" s="105"/>
      <c r="I88" s="105"/>
      <c r="J88" s="105"/>
      <c r="K88" s="99"/>
      <c r="L88" s="99"/>
      <c r="M88" s="99"/>
      <c r="N88" s="99"/>
    </row>
    <row r="89" spans="2:14" ht="15" customHeight="1" x14ac:dyDescent="0.25">
      <c r="B89" s="105"/>
      <c r="C89" s="105"/>
      <c r="D89" s="338"/>
      <c r="E89" s="340"/>
      <c r="F89" s="105"/>
      <c r="G89" s="105"/>
      <c r="H89" s="105"/>
      <c r="I89" s="105"/>
      <c r="J89" s="105"/>
      <c r="K89" s="99"/>
      <c r="L89" s="99"/>
      <c r="M89" s="99"/>
      <c r="N89" s="99"/>
    </row>
    <row r="90" spans="2:14" ht="15" customHeight="1" x14ac:dyDescent="0.25">
      <c r="B90" s="105"/>
      <c r="C90" s="105"/>
      <c r="D90" s="338"/>
      <c r="E90" s="340"/>
      <c r="F90" s="105"/>
      <c r="G90" s="105"/>
      <c r="H90" s="105"/>
      <c r="I90" s="105"/>
      <c r="J90" s="105"/>
      <c r="K90" s="99"/>
      <c r="L90" s="99"/>
      <c r="M90" s="99"/>
      <c r="N90" s="99"/>
    </row>
    <row r="91" spans="2:14" ht="15" customHeight="1" x14ac:dyDescent="0.25">
      <c r="B91" s="105"/>
      <c r="C91" s="105"/>
      <c r="D91" s="338"/>
      <c r="E91" s="340"/>
      <c r="F91" s="105"/>
      <c r="G91" s="105"/>
      <c r="H91" s="105"/>
      <c r="I91" s="105"/>
      <c r="J91" s="105"/>
      <c r="K91" s="99"/>
      <c r="L91" s="99"/>
      <c r="M91" s="99"/>
      <c r="N91" s="99"/>
    </row>
    <row r="92" spans="2:14" ht="15" customHeight="1" x14ac:dyDescent="0.25">
      <c r="B92" s="105"/>
      <c r="C92" s="105"/>
      <c r="D92" s="338"/>
      <c r="E92" s="340"/>
      <c r="F92" s="105"/>
      <c r="G92" s="105"/>
      <c r="H92" s="105"/>
      <c r="I92" s="105"/>
      <c r="J92" s="105"/>
      <c r="K92" s="99"/>
      <c r="L92" s="99"/>
      <c r="M92" s="99"/>
      <c r="N92" s="99"/>
    </row>
    <row r="93" spans="2:14" ht="15" customHeight="1" x14ac:dyDescent="0.25">
      <c r="B93" s="105"/>
      <c r="C93" s="105"/>
      <c r="D93" s="338"/>
      <c r="E93" s="340"/>
      <c r="F93" s="105"/>
      <c r="G93" s="105"/>
      <c r="H93" s="105"/>
      <c r="I93" s="105"/>
      <c r="J93" s="105"/>
      <c r="K93" s="99"/>
      <c r="L93" s="99"/>
      <c r="M93" s="99"/>
      <c r="N93" s="99"/>
    </row>
    <row r="94" spans="2:14" ht="15" customHeight="1" x14ac:dyDescent="0.25">
      <c r="B94" s="105"/>
      <c r="C94" s="105"/>
      <c r="D94" s="338"/>
      <c r="E94" s="340"/>
      <c r="F94" s="105"/>
      <c r="G94" s="105"/>
      <c r="H94" s="105"/>
      <c r="I94" s="105"/>
      <c r="J94" s="105"/>
      <c r="K94" s="99"/>
      <c r="L94" s="99"/>
      <c r="M94" s="99"/>
      <c r="N94" s="99"/>
    </row>
    <row r="95" spans="2:14" ht="15" customHeight="1" x14ac:dyDescent="0.25">
      <c r="B95" s="105"/>
      <c r="C95" s="105"/>
      <c r="D95" s="338"/>
      <c r="E95" s="340"/>
      <c r="F95" s="105"/>
      <c r="G95" s="105"/>
      <c r="H95" s="105"/>
      <c r="I95" s="105"/>
      <c r="J95" s="105"/>
      <c r="K95" s="99"/>
      <c r="L95" s="99"/>
      <c r="M95" s="99"/>
      <c r="N95" s="99"/>
    </row>
    <row r="96" spans="2:14" ht="15" customHeight="1" x14ac:dyDescent="0.25">
      <c r="B96" s="105"/>
      <c r="C96" s="105"/>
      <c r="D96" s="338"/>
      <c r="E96" s="340"/>
      <c r="F96" s="105"/>
      <c r="G96" s="105"/>
      <c r="H96" s="105"/>
      <c r="I96" s="105"/>
      <c r="J96" s="105"/>
      <c r="K96" s="99"/>
      <c r="L96" s="99"/>
      <c r="M96" s="99"/>
      <c r="N96" s="99"/>
    </row>
    <row r="97" spans="2:14" ht="15" customHeight="1" x14ac:dyDescent="0.25">
      <c r="B97" s="105"/>
      <c r="C97" s="105"/>
      <c r="D97" s="338"/>
      <c r="E97" s="340"/>
      <c r="F97" s="105"/>
      <c r="G97" s="105"/>
      <c r="H97" s="105"/>
      <c r="I97" s="105"/>
      <c r="J97" s="105"/>
      <c r="K97" s="99"/>
      <c r="L97" s="99"/>
      <c r="M97" s="99"/>
      <c r="N97" s="99"/>
    </row>
    <row r="98" spans="2:14" ht="15" customHeight="1" x14ac:dyDescent="0.25">
      <c r="B98" s="105"/>
      <c r="C98" s="105"/>
      <c r="D98" s="338"/>
      <c r="E98" s="340"/>
      <c r="F98" s="105"/>
      <c r="G98" s="105"/>
      <c r="H98" s="105"/>
      <c r="I98" s="105"/>
      <c r="J98" s="105"/>
      <c r="K98" s="99"/>
      <c r="L98" s="99"/>
      <c r="M98" s="99"/>
      <c r="N98" s="99"/>
    </row>
    <row r="99" spans="2:14" ht="15" customHeight="1" x14ac:dyDescent="0.25">
      <c r="B99" s="105"/>
      <c r="C99" s="105"/>
      <c r="D99" s="338"/>
      <c r="E99" s="340"/>
      <c r="F99" s="105"/>
      <c r="G99" s="105"/>
      <c r="H99" s="105"/>
      <c r="I99" s="105"/>
      <c r="J99" s="105"/>
      <c r="K99" s="99"/>
      <c r="L99" s="99"/>
      <c r="M99" s="99"/>
      <c r="N99" s="99"/>
    </row>
    <row r="100" spans="2:14" ht="15" customHeight="1" x14ac:dyDescent="0.25">
      <c r="B100" s="105"/>
      <c r="C100" s="105"/>
      <c r="D100" s="338"/>
      <c r="E100" s="340"/>
      <c r="F100" s="105"/>
      <c r="G100" s="105"/>
      <c r="H100" s="105"/>
      <c r="I100" s="105"/>
      <c r="J100" s="105"/>
      <c r="K100" s="99"/>
      <c r="L100" s="99"/>
      <c r="M100" s="99"/>
      <c r="N100" s="99"/>
    </row>
    <row r="101" spans="2:14" ht="15" customHeight="1" x14ac:dyDescent="0.25">
      <c r="B101" s="105"/>
      <c r="C101" s="105"/>
      <c r="D101" s="338"/>
      <c r="E101" s="340"/>
      <c r="F101" s="105"/>
      <c r="G101" s="105"/>
      <c r="H101" s="105"/>
      <c r="I101" s="105"/>
      <c r="J101" s="105"/>
      <c r="K101" s="99"/>
      <c r="L101" s="99"/>
      <c r="M101" s="99"/>
      <c r="N101" s="99"/>
    </row>
    <row r="102" spans="2:14" ht="15" customHeight="1" x14ac:dyDescent="0.25">
      <c r="B102" s="105"/>
      <c r="C102" s="105"/>
      <c r="D102" s="105"/>
      <c r="E102" s="105"/>
      <c r="F102" s="105"/>
      <c r="G102" s="105"/>
      <c r="H102" s="105"/>
      <c r="I102" s="105"/>
      <c r="J102" s="105"/>
      <c r="K102" s="99"/>
      <c r="L102" s="99"/>
      <c r="M102" s="99"/>
      <c r="N102" s="99"/>
    </row>
    <row r="103" spans="2:14" ht="15" customHeight="1" x14ac:dyDescent="0.25">
      <c r="B103" s="105"/>
      <c r="C103" s="105"/>
      <c r="D103" s="105"/>
      <c r="E103" s="105"/>
      <c r="F103" s="105"/>
      <c r="G103" s="105"/>
      <c r="H103" s="105"/>
      <c r="I103" s="105"/>
      <c r="J103" s="105"/>
      <c r="K103" s="99"/>
      <c r="L103" s="99"/>
      <c r="M103" s="99"/>
      <c r="N103" s="99"/>
    </row>
    <row r="104" spans="2:14" ht="15" customHeight="1" x14ac:dyDescent="0.25">
      <c r="B104" s="336"/>
      <c r="C104" s="336"/>
      <c r="D104" s="105"/>
      <c r="E104" s="105"/>
      <c r="F104" s="336"/>
      <c r="G104" s="336"/>
      <c r="H104" s="336"/>
      <c r="I104" s="336"/>
      <c r="J104" s="336"/>
      <c r="N104" s="99"/>
    </row>
    <row r="105" spans="2:14" ht="15" customHeight="1" x14ac:dyDescent="0.25">
      <c r="B105" s="336"/>
      <c r="C105" s="336"/>
      <c r="D105" s="336"/>
      <c r="E105" s="336"/>
      <c r="F105" s="336"/>
      <c r="G105" s="336"/>
      <c r="H105" s="336"/>
      <c r="I105" s="336"/>
      <c r="J105" s="336"/>
      <c r="N105" s="99"/>
    </row>
    <row r="106" spans="2:14" ht="15" customHeight="1" x14ac:dyDescent="0.25">
      <c r="B106" s="336"/>
      <c r="C106" s="336"/>
      <c r="D106" s="336"/>
      <c r="E106" s="336"/>
      <c r="F106" s="336"/>
      <c r="G106" s="336"/>
      <c r="H106" s="336"/>
      <c r="I106" s="336"/>
      <c r="J106" s="336"/>
      <c r="N106" s="99"/>
    </row>
    <row r="107" spans="2:14" ht="15" customHeight="1" x14ac:dyDescent="0.25">
      <c r="B107" s="336"/>
      <c r="C107" s="336"/>
      <c r="D107" s="336"/>
      <c r="E107" s="336"/>
      <c r="F107" s="336"/>
      <c r="G107" s="336"/>
      <c r="H107" s="336"/>
      <c r="I107" s="336"/>
      <c r="J107" s="336"/>
      <c r="N107" s="99"/>
    </row>
    <row r="108" spans="2:14" ht="15" customHeight="1" x14ac:dyDescent="0.25">
      <c r="B108" s="336"/>
      <c r="C108" s="336"/>
      <c r="D108" s="336"/>
      <c r="E108" s="336"/>
      <c r="F108" s="336"/>
      <c r="G108" s="336"/>
      <c r="H108" s="336"/>
      <c r="I108" s="336"/>
      <c r="J108" s="336"/>
      <c r="N108" s="99"/>
    </row>
    <row r="109" spans="2:14" ht="15" customHeight="1" x14ac:dyDescent="0.25">
      <c r="B109" s="336"/>
      <c r="C109" s="336"/>
      <c r="D109" s="336"/>
      <c r="E109" s="336"/>
      <c r="F109" s="336"/>
      <c r="G109" s="336"/>
      <c r="H109" s="336"/>
      <c r="I109" s="336"/>
      <c r="J109" s="336"/>
      <c r="N109" s="99"/>
    </row>
    <row r="110" spans="2:14" ht="15" customHeight="1" x14ac:dyDescent="0.25">
      <c r="B110" s="336"/>
      <c r="C110" s="336"/>
      <c r="D110" s="336"/>
      <c r="E110" s="336"/>
      <c r="F110" s="336"/>
      <c r="G110" s="336"/>
      <c r="H110" s="336"/>
      <c r="I110" s="336"/>
      <c r="J110" s="336"/>
      <c r="N110" s="99"/>
    </row>
    <row r="111" spans="2:14" ht="15" customHeight="1" x14ac:dyDescent="0.25">
      <c r="B111" s="336"/>
      <c r="C111" s="336"/>
      <c r="D111" s="336"/>
      <c r="E111" s="336"/>
      <c r="F111" s="336"/>
      <c r="G111" s="336"/>
      <c r="H111" s="336"/>
      <c r="I111" s="336"/>
      <c r="J111" s="336"/>
      <c r="N111" s="99"/>
    </row>
    <row r="112" spans="2:14" ht="15" customHeight="1" x14ac:dyDescent="0.25">
      <c r="B112" s="336"/>
      <c r="C112" s="336"/>
      <c r="D112" s="336"/>
      <c r="E112" s="336"/>
      <c r="F112" s="336"/>
      <c r="G112" s="336"/>
      <c r="H112" s="336"/>
      <c r="I112" s="336"/>
      <c r="J112" s="336"/>
      <c r="N112" s="99"/>
    </row>
    <row r="113" spans="2:14" ht="15" customHeight="1" x14ac:dyDescent="0.25">
      <c r="B113" s="336"/>
      <c r="C113" s="336"/>
      <c r="D113" s="336"/>
      <c r="E113" s="336"/>
      <c r="F113" s="336"/>
      <c r="G113" s="336"/>
      <c r="H113" s="336"/>
      <c r="I113" s="336"/>
      <c r="J113" s="336"/>
      <c r="N113" s="99"/>
    </row>
    <row r="114" spans="2:14" ht="15" customHeight="1" x14ac:dyDescent="0.25">
      <c r="B114" s="336"/>
      <c r="C114" s="336"/>
      <c r="D114" s="336"/>
      <c r="E114" s="336"/>
      <c r="F114" s="336"/>
      <c r="G114" s="336"/>
      <c r="H114" s="336"/>
      <c r="I114" s="336"/>
      <c r="J114" s="336"/>
      <c r="N114" s="99"/>
    </row>
    <row r="115" spans="2:14" ht="15" customHeight="1" x14ac:dyDescent="0.25">
      <c r="B115" s="336"/>
      <c r="C115" s="336"/>
      <c r="D115" s="336"/>
      <c r="E115" s="336"/>
      <c r="F115" s="336"/>
      <c r="G115" s="336"/>
      <c r="H115" s="336"/>
      <c r="I115" s="336"/>
      <c r="J115" s="336"/>
      <c r="N115" s="99"/>
    </row>
    <row r="116" spans="2:14" ht="15" customHeight="1" x14ac:dyDescent="0.25">
      <c r="B116" s="336"/>
      <c r="C116" s="336"/>
      <c r="D116" s="336"/>
      <c r="E116" s="336"/>
      <c r="F116" s="336"/>
      <c r="G116" s="336"/>
      <c r="H116" s="336"/>
      <c r="I116" s="336"/>
      <c r="J116" s="336"/>
      <c r="N116" s="99"/>
    </row>
    <row r="117" spans="2:14" ht="15" customHeight="1" x14ac:dyDescent="0.25">
      <c r="B117" s="336"/>
      <c r="C117" s="336"/>
      <c r="D117" s="336"/>
      <c r="E117" s="336"/>
      <c r="F117" s="336"/>
      <c r="G117" s="336"/>
      <c r="H117" s="336"/>
      <c r="I117" s="336"/>
      <c r="J117" s="336"/>
      <c r="N117" s="99"/>
    </row>
    <row r="118" spans="2:14" ht="15" customHeight="1" x14ac:dyDescent="0.25">
      <c r="B118" s="336"/>
      <c r="C118" s="336"/>
      <c r="D118" s="336"/>
      <c r="E118" s="336"/>
      <c r="F118" s="336"/>
      <c r="G118" s="336"/>
      <c r="H118" s="336"/>
      <c r="I118" s="336"/>
      <c r="J118" s="336"/>
      <c r="N118" s="99"/>
    </row>
    <row r="119" spans="2:14" ht="15" customHeight="1" x14ac:dyDescent="0.25">
      <c r="B119" s="336"/>
      <c r="C119" s="336"/>
      <c r="D119" s="336"/>
      <c r="E119" s="336"/>
      <c r="F119" s="336"/>
      <c r="G119" s="336"/>
      <c r="H119" s="336"/>
      <c r="I119" s="336"/>
      <c r="J119" s="336"/>
      <c r="N119" s="99"/>
    </row>
    <row r="120" spans="2:14" ht="15" customHeight="1" x14ac:dyDescent="0.25">
      <c r="B120" s="336"/>
      <c r="C120" s="336"/>
      <c r="D120" s="336"/>
      <c r="E120" s="336"/>
      <c r="F120" s="336"/>
      <c r="G120" s="336"/>
      <c r="H120" s="336"/>
      <c r="I120" s="336"/>
      <c r="J120" s="336"/>
      <c r="N120" s="99"/>
    </row>
    <row r="121" spans="2:14" ht="15" customHeight="1" x14ac:dyDescent="0.25">
      <c r="B121" s="336"/>
      <c r="C121" s="336"/>
      <c r="D121" s="336"/>
      <c r="E121" s="336"/>
      <c r="F121" s="336"/>
      <c r="G121" s="336"/>
      <c r="H121" s="336"/>
      <c r="I121" s="336"/>
      <c r="J121" s="336"/>
      <c r="N121" s="99"/>
    </row>
    <row r="122" spans="2:14" ht="15" customHeight="1" x14ac:dyDescent="0.25">
      <c r="B122" s="336"/>
      <c r="C122" s="336"/>
      <c r="D122" s="336"/>
      <c r="E122" s="336"/>
      <c r="F122" s="336"/>
      <c r="G122" s="336"/>
      <c r="H122" s="336"/>
      <c r="I122" s="336"/>
      <c r="J122" s="336"/>
      <c r="N122" s="99"/>
    </row>
    <row r="123" spans="2:14" ht="15" customHeight="1" x14ac:dyDescent="0.25">
      <c r="B123" s="336"/>
      <c r="C123" s="336"/>
      <c r="D123" s="336"/>
      <c r="E123" s="336"/>
      <c r="F123" s="336"/>
      <c r="G123" s="336"/>
      <c r="H123" s="336"/>
      <c r="I123" s="336"/>
      <c r="J123" s="336"/>
      <c r="N123" s="99"/>
    </row>
    <row r="124" spans="2:14" ht="15" customHeight="1" x14ac:dyDescent="0.25">
      <c r="B124" s="336"/>
      <c r="C124" s="336"/>
      <c r="D124" s="336"/>
      <c r="E124" s="336"/>
      <c r="F124" s="336"/>
      <c r="G124" s="336"/>
      <c r="H124" s="336"/>
      <c r="I124" s="336"/>
      <c r="J124" s="336"/>
      <c r="N124" s="99"/>
    </row>
    <row r="125" spans="2:14" ht="15" customHeight="1" x14ac:dyDescent="0.25">
      <c r="B125" s="336"/>
      <c r="C125" s="336"/>
      <c r="D125" s="336"/>
      <c r="E125" s="336"/>
      <c r="F125" s="336"/>
      <c r="G125" s="336"/>
      <c r="H125" s="336"/>
      <c r="I125" s="336"/>
      <c r="J125" s="336"/>
      <c r="N125" s="99"/>
    </row>
    <row r="126" spans="2:14" ht="15" customHeight="1" x14ac:dyDescent="0.25">
      <c r="B126" s="336"/>
      <c r="C126" s="336"/>
      <c r="D126" s="336"/>
      <c r="E126" s="336"/>
      <c r="F126" s="336"/>
      <c r="G126" s="336"/>
      <c r="H126" s="336"/>
      <c r="I126" s="336"/>
      <c r="J126" s="336"/>
      <c r="N126" s="99"/>
    </row>
    <row r="127" spans="2:14" ht="15" customHeight="1" x14ac:dyDescent="0.25">
      <c r="B127" s="336"/>
      <c r="C127" s="336"/>
      <c r="D127" s="336"/>
      <c r="E127" s="336"/>
      <c r="F127" s="336"/>
      <c r="G127" s="336"/>
      <c r="H127" s="336"/>
      <c r="I127" s="336"/>
      <c r="J127" s="336"/>
      <c r="N127" s="99"/>
    </row>
    <row r="128" spans="2:14" ht="15" customHeight="1" x14ac:dyDescent="0.25">
      <c r="B128" s="336"/>
      <c r="C128" s="336"/>
      <c r="D128" s="336"/>
      <c r="E128" s="336"/>
      <c r="F128" s="336"/>
      <c r="G128" s="336"/>
      <c r="H128" s="336"/>
      <c r="I128" s="336"/>
      <c r="J128" s="336"/>
      <c r="N128" s="99"/>
    </row>
    <row r="129" spans="2:14" ht="15" customHeight="1" x14ac:dyDescent="0.25">
      <c r="B129" s="336"/>
      <c r="C129" s="336"/>
      <c r="D129" s="336"/>
      <c r="E129" s="336"/>
      <c r="F129" s="336"/>
      <c r="G129" s="336"/>
      <c r="H129" s="336"/>
      <c r="I129" s="336"/>
      <c r="J129" s="336"/>
      <c r="N129" s="99"/>
    </row>
    <row r="130" spans="2:14" ht="15" customHeight="1" x14ac:dyDescent="0.25">
      <c r="B130" s="336"/>
      <c r="C130" s="336"/>
      <c r="D130" s="336"/>
      <c r="E130" s="336"/>
      <c r="F130" s="336"/>
      <c r="G130" s="336"/>
      <c r="H130" s="336"/>
      <c r="I130" s="336"/>
      <c r="J130" s="336"/>
      <c r="N130" s="99"/>
    </row>
    <row r="131" spans="2:14" ht="15" customHeight="1" x14ac:dyDescent="0.25">
      <c r="B131" s="336"/>
      <c r="C131" s="336"/>
      <c r="D131" s="336"/>
      <c r="E131" s="336"/>
      <c r="F131" s="336"/>
      <c r="G131" s="336"/>
      <c r="H131" s="336"/>
      <c r="I131" s="336"/>
      <c r="J131" s="336"/>
      <c r="N131" s="99"/>
    </row>
    <row r="132" spans="2:14" ht="15" customHeight="1" x14ac:dyDescent="0.25">
      <c r="B132" s="336"/>
      <c r="C132" s="336"/>
      <c r="D132" s="336"/>
      <c r="E132" s="336"/>
      <c r="F132" s="336"/>
      <c r="G132" s="336"/>
      <c r="H132" s="336"/>
      <c r="I132" s="336"/>
      <c r="J132" s="336"/>
      <c r="N132" s="99"/>
    </row>
    <row r="133" spans="2:14" ht="15" customHeight="1" x14ac:dyDescent="0.25">
      <c r="B133" s="336"/>
      <c r="C133" s="336"/>
      <c r="D133" s="336"/>
      <c r="E133" s="336"/>
      <c r="F133" s="336"/>
      <c r="G133" s="336"/>
      <c r="H133" s="336"/>
      <c r="I133" s="336"/>
      <c r="J133" s="336"/>
      <c r="N133" s="99"/>
    </row>
    <row r="134" spans="2:14" ht="15" customHeight="1" x14ac:dyDescent="0.25">
      <c r="B134" s="336"/>
      <c r="C134" s="336"/>
      <c r="D134" s="336"/>
      <c r="E134" s="336"/>
      <c r="F134" s="336"/>
      <c r="G134" s="336"/>
      <c r="H134" s="336"/>
      <c r="I134" s="336"/>
      <c r="J134" s="336"/>
      <c r="N134" s="99"/>
    </row>
    <row r="135" spans="2:14" ht="15" customHeight="1" x14ac:dyDescent="0.25">
      <c r="B135" s="336"/>
      <c r="C135" s="336"/>
      <c r="D135" s="336"/>
      <c r="E135" s="336"/>
      <c r="F135" s="336"/>
      <c r="G135" s="336"/>
      <c r="H135" s="336"/>
      <c r="I135" s="336"/>
      <c r="J135" s="336"/>
      <c r="N135" s="99"/>
    </row>
    <row r="136" spans="2:14" ht="15" customHeight="1" x14ac:dyDescent="0.25">
      <c r="B136" s="336"/>
      <c r="C136" s="336"/>
      <c r="D136" s="336"/>
      <c r="E136" s="336"/>
      <c r="F136" s="336"/>
      <c r="G136" s="336"/>
      <c r="H136" s="336"/>
      <c r="I136" s="336"/>
      <c r="J136" s="336"/>
      <c r="N136" s="99"/>
    </row>
    <row r="137" spans="2:14" ht="15" customHeight="1" x14ac:dyDescent="0.25">
      <c r="B137" s="336"/>
      <c r="C137" s="336"/>
      <c r="D137" s="336"/>
      <c r="E137" s="336"/>
      <c r="F137" s="336"/>
      <c r="G137" s="336"/>
      <c r="H137" s="336"/>
      <c r="I137" s="336"/>
      <c r="J137" s="336"/>
      <c r="N137" s="99"/>
    </row>
    <row r="138" spans="2:14" ht="15" customHeight="1" x14ac:dyDescent="0.25">
      <c r="B138" s="336"/>
      <c r="C138" s="336"/>
      <c r="D138" s="336"/>
      <c r="E138" s="336"/>
      <c r="F138" s="336"/>
      <c r="G138" s="336"/>
      <c r="H138" s="336"/>
      <c r="I138" s="336"/>
      <c r="J138" s="336"/>
      <c r="N138" s="99"/>
    </row>
    <row r="139" spans="2:14" ht="15" customHeight="1" x14ac:dyDescent="0.25">
      <c r="B139" s="336"/>
      <c r="C139" s="336"/>
      <c r="D139" s="336"/>
      <c r="E139" s="336"/>
      <c r="F139" s="336"/>
      <c r="G139" s="336"/>
      <c r="H139" s="336"/>
      <c r="I139" s="336"/>
      <c r="J139" s="336"/>
      <c r="N139" s="99"/>
    </row>
    <row r="140" spans="2:14" ht="15" customHeight="1" x14ac:dyDescent="0.25">
      <c r="B140" s="336"/>
      <c r="C140" s="336"/>
      <c r="D140" s="336"/>
      <c r="E140" s="336"/>
      <c r="F140" s="336"/>
      <c r="G140" s="336"/>
      <c r="H140" s="336"/>
      <c r="I140" s="336"/>
      <c r="J140" s="336"/>
      <c r="N140" s="99"/>
    </row>
    <row r="141" spans="2:14" ht="15" customHeight="1" x14ac:dyDescent="0.25">
      <c r="B141" s="336"/>
      <c r="C141" s="336"/>
      <c r="D141" s="336"/>
      <c r="E141" s="336"/>
      <c r="F141" s="336"/>
      <c r="G141" s="336"/>
      <c r="H141" s="336"/>
      <c r="I141" s="336"/>
      <c r="J141" s="336"/>
      <c r="N141" s="99"/>
    </row>
    <row r="142" spans="2:14" ht="15" customHeight="1" x14ac:dyDescent="0.25">
      <c r="B142" s="336"/>
      <c r="C142" s="336"/>
      <c r="D142" s="336"/>
      <c r="E142" s="336"/>
      <c r="F142" s="336"/>
      <c r="G142" s="336"/>
      <c r="H142" s="336"/>
      <c r="I142" s="336"/>
      <c r="J142" s="336"/>
      <c r="N142" s="99"/>
    </row>
    <row r="143" spans="2:14" ht="15" customHeight="1" x14ac:dyDescent="0.25">
      <c r="B143" s="336"/>
      <c r="C143" s="336"/>
      <c r="D143" s="336"/>
      <c r="E143" s="336"/>
      <c r="F143" s="336"/>
      <c r="G143" s="336"/>
      <c r="H143" s="336"/>
      <c r="I143" s="336"/>
      <c r="J143" s="336"/>
      <c r="N143" s="99"/>
    </row>
    <row r="144" spans="2:14" ht="15" customHeight="1" x14ac:dyDescent="0.25">
      <c r="B144" s="336"/>
      <c r="C144" s="336"/>
      <c r="D144" s="336"/>
      <c r="E144" s="336"/>
      <c r="F144" s="336"/>
      <c r="G144" s="336"/>
      <c r="H144" s="336"/>
      <c r="I144" s="336"/>
      <c r="J144" s="336"/>
      <c r="N144" s="99"/>
    </row>
    <row r="145" spans="2:14" ht="15" customHeight="1" x14ac:dyDescent="0.25">
      <c r="B145" s="336"/>
      <c r="C145" s="336"/>
      <c r="D145" s="336"/>
      <c r="E145" s="336"/>
      <c r="F145" s="336"/>
      <c r="G145" s="336"/>
      <c r="H145" s="336"/>
      <c r="I145" s="336"/>
      <c r="J145" s="336"/>
      <c r="N145" s="99"/>
    </row>
    <row r="146" spans="2:14" ht="15" customHeight="1" x14ac:dyDescent="0.25">
      <c r="B146" s="336"/>
      <c r="C146" s="336"/>
      <c r="D146" s="336"/>
      <c r="E146" s="336"/>
      <c r="F146" s="336"/>
      <c r="G146" s="336"/>
      <c r="H146" s="336"/>
      <c r="I146" s="336"/>
      <c r="J146" s="336"/>
      <c r="N146" s="99"/>
    </row>
    <row r="147" spans="2:14" ht="15" customHeight="1" x14ac:dyDescent="0.25">
      <c r="B147" s="336"/>
      <c r="C147" s="336"/>
      <c r="D147" s="336"/>
      <c r="E147" s="336"/>
      <c r="F147" s="336"/>
      <c r="G147" s="336"/>
      <c r="H147" s="336"/>
      <c r="I147" s="336"/>
      <c r="J147" s="336"/>
      <c r="N147" s="99"/>
    </row>
    <row r="148" spans="2:14" ht="15" customHeight="1" x14ac:dyDescent="0.25">
      <c r="N148" s="99"/>
    </row>
    <row r="149" spans="2:14" ht="15" customHeight="1" x14ac:dyDescent="0.25">
      <c r="N149" s="99"/>
    </row>
    <row r="150" spans="2:14" ht="15" customHeight="1" x14ac:dyDescent="0.25">
      <c r="N150" s="99"/>
    </row>
    <row r="151" spans="2:14" ht="15" customHeight="1" x14ac:dyDescent="0.25">
      <c r="N151" s="99"/>
    </row>
    <row r="152" spans="2:14" ht="15" customHeight="1" x14ac:dyDescent="0.25">
      <c r="N152" s="99"/>
    </row>
    <row r="153" spans="2:14" ht="15" customHeight="1" x14ac:dyDescent="0.25">
      <c r="N153" s="99"/>
    </row>
  </sheetData>
  <sheetProtection algorithmName="SHA-512" hashValue="PVXfibwj0fS0UEI+mcAjwYT5suAN4RfBrb6KqokVFyHutfMXV5pXTlstCC0p1p7aoUnCAH49bBtVxK0Oe/h0Yg==" saltValue="K9AbL57q7+wXz1eTGQ9qPA==" spinCount="100000" sheet="1" selectLockedCells="1"/>
  <mergeCells count="5">
    <mergeCell ref="L2:AA3"/>
    <mergeCell ref="AE3:AI3"/>
    <mergeCell ref="L4:AA4"/>
    <mergeCell ref="AE4:AI4"/>
    <mergeCell ref="C7:AH7"/>
  </mergeCells>
  <conditionalFormatting sqref="E22 E38:E40 E32:E36 E30 E28 E15:E17 E45 E47 T45 T47 E52 E54 E56 E58 E60 E62 E64 T52 T54 T56 T58 T60 T62 T64 E69 E71 T69 T71 T22 T24 T26 T28 T30 T32:T36 T38:T40 E24 E26">
    <cfRule type="cellIs" dxfId="1" priority="1" stopIfTrue="1" operator="equal">
      <formula>"L"</formula>
    </cfRule>
    <cfRule type="cellIs" dxfId="0" priority="2" stopIfTrue="1" operator="equal">
      <formula>"j"</formula>
    </cfRule>
  </conditionalFormatting>
  <dataValidations count="2">
    <dataValidation type="list" allowBlank="1" showInputMessage="1" showErrorMessage="1" sqref="Q22 Q24 Q26 Q28 Q30 Q32:Q34 Q36 Q38 Q40 AG40 AG38 AG36 AG32:AG34 AG30 AG28 AG26 AG24 AG22 Q45 Q47 AG45 AG47 Q52 Q54 Q56 Q58 Q60 Q62 Q64 AG64 AG62 AG60 AG58 AG56 AG54 AG52 Q69 Q71 AG71 AG69" xr:uid="{FC324363-36D3-44F2-BEFA-BC737BF77BF0}">
      <formula1>$E$78:$E$80</formula1>
    </dataValidation>
    <dataValidation type="list" allowBlank="1" showInputMessage="1" showErrorMessage="1" sqref="T35 E16 T39 AC13:AH13" xr:uid="{272CD673-2BD6-4E05-B9DE-BEF4B47C18D9}">
      <formula1>#REF!</formula1>
    </dataValidation>
  </dataValidation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E66"/>
  <sheetViews>
    <sheetView showRowColHeaders="0" zoomScale="106" zoomScaleNormal="106" workbookViewId="0">
      <selection activeCell="AZ30" sqref="AZ30"/>
    </sheetView>
  </sheetViews>
  <sheetFormatPr baseColWidth="10" defaultColWidth="11.44140625" defaultRowHeight="14.4" x14ac:dyDescent="0.3"/>
  <cols>
    <col min="1" max="1" width="2.88671875" style="661" customWidth="1"/>
    <col min="2" max="3" width="0.6640625" style="661" customWidth="1"/>
    <col min="4" max="48" width="2.88671875" style="661" customWidth="1"/>
    <col min="49" max="50" width="0.6640625" style="661" customWidth="1"/>
    <col min="51" max="51" width="2.88671875" style="661" customWidth="1"/>
    <col min="52" max="254" width="11.44140625" style="661"/>
    <col min="255" max="255" width="2.88671875" style="661" customWidth="1"/>
    <col min="256" max="257" width="0.6640625" style="661" customWidth="1"/>
    <col min="258" max="302" width="2.88671875" style="661" customWidth="1"/>
    <col min="303" max="304" width="0.6640625" style="661" customWidth="1"/>
    <col min="305" max="307" width="2.88671875" style="661" customWidth="1"/>
    <col min="308" max="510" width="11.44140625" style="661"/>
    <col min="511" max="511" width="2.88671875" style="661" customWidth="1"/>
    <col min="512" max="513" width="0.6640625" style="661" customWidth="1"/>
    <col min="514" max="558" width="2.88671875" style="661" customWidth="1"/>
    <col min="559" max="560" width="0.6640625" style="661" customWidth="1"/>
    <col min="561" max="563" width="2.88671875" style="661" customWidth="1"/>
    <col min="564" max="766" width="11.44140625" style="661"/>
    <col min="767" max="767" width="2.88671875" style="661" customWidth="1"/>
    <col min="768" max="769" width="0.6640625" style="661" customWidth="1"/>
    <col min="770" max="814" width="2.88671875" style="661" customWidth="1"/>
    <col min="815" max="816" width="0.6640625" style="661" customWidth="1"/>
    <col min="817" max="819" width="2.88671875" style="661" customWidth="1"/>
    <col min="820" max="1022" width="11.44140625" style="661"/>
    <col min="1023" max="1023" width="2.88671875" style="661" customWidth="1"/>
    <col min="1024" max="1025" width="0.6640625" style="661" customWidth="1"/>
    <col min="1026" max="1070" width="2.88671875" style="661" customWidth="1"/>
    <col min="1071" max="1072" width="0.6640625" style="661" customWidth="1"/>
    <col min="1073" max="1075" width="2.88671875" style="661" customWidth="1"/>
    <col min="1076" max="1278" width="11.44140625" style="661"/>
    <col min="1279" max="1279" width="2.88671875" style="661" customWidth="1"/>
    <col min="1280" max="1281" width="0.6640625" style="661" customWidth="1"/>
    <col min="1282" max="1326" width="2.88671875" style="661" customWidth="1"/>
    <col min="1327" max="1328" width="0.6640625" style="661" customWidth="1"/>
    <col min="1329" max="1331" width="2.88671875" style="661" customWidth="1"/>
    <col min="1332" max="1534" width="11.44140625" style="661"/>
    <col min="1535" max="1535" width="2.88671875" style="661" customWidth="1"/>
    <col min="1536" max="1537" width="0.6640625" style="661" customWidth="1"/>
    <col min="1538" max="1582" width="2.88671875" style="661" customWidth="1"/>
    <col min="1583" max="1584" width="0.6640625" style="661" customWidth="1"/>
    <col min="1585" max="1587" width="2.88671875" style="661" customWidth="1"/>
    <col min="1588" max="1790" width="11.44140625" style="661"/>
    <col min="1791" max="1791" width="2.88671875" style="661" customWidth="1"/>
    <col min="1792" max="1793" width="0.6640625" style="661" customWidth="1"/>
    <col min="1794" max="1838" width="2.88671875" style="661" customWidth="1"/>
    <col min="1839" max="1840" width="0.6640625" style="661" customWidth="1"/>
    <col min="1841" max="1843" width="2.88671875" style="661" customWidth="1"/>
    <col min="1844" max="2046" width="11.44140625" style="661"/>
    <col min="2047" max="2047" width="2.88671875" style="661" customWidth="1"/>
    <col min="2048" max="2049" width="0.6640625" style="661" customWidth="1"/>
    <col min="2050" max="2094" width="2.88671875" style="661" customWidth="1"/>
    <col min="2095" max="2096" width="0.6640625" style="661" customWidth="1"/>
    <col min="2097" max="2099" width="2.88671875" style="661" customWidth="1"/>
    <col min="2100" max="2302" width="11.44140625" style="661"/>
    <col min="2303" max="2303" width="2.88671875" style="661" customWidth="1"/>
    <col min="2304" max="2305" width="0.6640625" style="661" customWidth="1"/>
    <col min="2306" max="2350" width="2.88671875" style="661" customWidth="1"/>
    <col min="2351" max="2352" width="0.6640625" style="661" customWidth="1"/>
    <col min="2353" max="2355" width="2.88671875" style="661" customWidth="1"/>
    <col min="2356" max="2558" width="11.44140625" style="661"/>
    <col min="2559" max="2559" width="2.88671875" style="661" customWidth="1"/>
    <col min="2560" max="2561" width="0.6640625" style="661" customWidth="1"/>
    <col min="2562" max="2606" width="2.88671875" style="661" customWidth="1"/>
    <col min="2607" max="2608" width="0.6640625" style="661" customWidth="1"/>
    <col min="2609" max="2611" width="2.88671875" style="661" customWidth="1"/>
    <col min="2612" max="2814" width="11.44140625" style="661"/>
    <col min="2815" max="2815" width="2.88671875" style="661" customWidth="1"/>
    <col min="2816" max="2817" width="0.6640625" style="661" customWidth="1"/>
    <col min="2818" max="2862" width="2.88671875" style="661" customWidth="1"/>
    <col min="2863" max="2864" width="0.6640625" style="661" customWidth="1"/>
    <col min="2865" max="2867" width="2.88671875" style="661" customWidth="1"/>
    <col min="2868" max="3070" width="11.44140625" style="661"/>
    <col min="3071" max="3071" width="2.88671875" style="661" customWidth="1"/>
    <col min="3072" max="3073" width="0.6640625" style="661" customWidth="1"/>
    <col min="3074" max="3118" width="2.88671875" style="661" customWidth="1"/>
    <col min="3119" max="3120" width="0.6640625" style="661" customWidth="1"/>
    <col min="3121" max="3123" width="2.88671875" style="661" customWidth="1"/>
    <col min="3124" max="3326" width="11.44140625" style="661"/>
    <col min="3327" max="3327" width="2.88671875" style="661" customWidth="1"/>
    <col min="3328" max="3329" width="0.6640625" style="661" customWidth="1"/>
    <col min="3330" max="3374" width="2.88671875" style="661" customWidth="1"/>
    <col min="3375" max="3376" width="0.6640625" style="661" customWidth="1"/>
    <col min="3377" max="3379" width="2.88671875" style="661" customWidth="1"/>
    <col min="3380" max="3582" width="11.44140625" style="661"/>
    <col min="3583" max="3583" width="2.88671875" style="661" customWidth="1"/>
    <col min="3584" max="3585" width="0.6640625" style="661" customWidth="1"/>
    <col min="3586" max="3630" width="2.88671875" style="661" customWidth="1"/>
    <col min="3631" max="3632" width="0.6640625" style="661" customWidth="1"/>
    <col min="3633" max="3635" width="2.88671875" style="661" customWidth="1"/>
    <col min="3636" max="3838" width="11.44140625" style="661"/>
    <col min="3839" max="3839" width="2.88671875" style="661" customWidth="1"/>
    <col min="3840" max="3841" width="0.6640625" style="661" customWidth="1"/>
    <col min="3842" max="3886" width="2.88671875" style="661" customWidth="1"/>
    <col min="3887" max="3888" width="0.6640625" style="661" customWidth="1"/>
    <col min="3889" max="3891" width="2.88671875" style="661" customWidth="1"/>
    <col min="3892" max="4094" width="11.44140625" style="661"/>
    <col min="4095" max="4095" width="2.88671875" style="661" customWidth="1"/>
    <col min="4096" max="4097" width="0.6640625" style="661" customWidth="1"/>
    <col min="4098" max="4142" width="2.88671875" style="661" customWidth="1"/>
    <col min="4143" max="4144" width="0.6640625" style="661" customWidth="1"/>
    <col min="4145" max="4147" width="2.88671875" style="661" customWidth="1"/>
    <col min="4148" max="4350" width="11.44140625" style="661"/>
    <col min="4351" max="4351" width="2.88671875" style="661" customWidth="1"/>
    <col min="4352" max="4353" width="0.6640625" style="661" customWidth="1"/>
    <col min="4354" max="4398" width="2.88671875" style="661" customWidth="1"/>
    <col min="4399" max="4400" width="0.6640625" style="661" customWidth="1"/>
    <col min="4401" max="4403" width="2.88671875" style="661" customWidth="1"/>
    <col min="4404" max="4606" width="11.44140625" style="661"/>
    <col min="4607" max="4607" width="2.88671875" style="661" customWidth="1"/>
    <col min="4608" max="4609" width="0.6640625" style="661" customWidth="1"/>
    <col min="4610" max="4654" width="2.88671875" style="661" customWidth="1"/>
    <col min="4655" max="4656" width="0.6640625" style="661" customWidth="1"/>
    <col min="4657" max="4659" width="2.88671875" style="661" customWidth="1"/>
    <col min="4660" max="4862" width="11.44140625" style="661"/>
    <col min="4863" max="4863" width="2.88671875" style="661" customWidth="1"/>
    <col min="4864" max="4865" width="0.6640625" style="661" customWidth="1"/>
    <col min="4866" max="4910" width="2.88671875" style="661" customWidth="1"/>
    <col min="4911" max="4912" width="0.6640625" style="661" customWidth="1"/>
    <col min="4913" max="4915" width="2.88671875" style="661" customWidth="1"/>
    <col min="4916" max="5118" width="11.44140625" style="661"/>
    <col min="5119" max="5119" width="2.88671875" style="661" customWidth="1"/>
    <col min="5120" max="5121" width="0.6640625" style="661" customWidth="1"/>
    <col min="5122" max="5166" width="2.88671875" style="661" customWidth="1"/>
    <col min="5167" max="5168" width="0.6640625" style="661" customWidth="1"/>
    <col min="5169" max="5171" width="2.88671875" style="661" customWidth="1"/>
    <col min="5172" max="5374" width="11.44140625" style="661"/>
    <col min="5375" max="5375" width="2.88671875" style="661" customWidth="1"/>
    <col min="5376" max="5377" width="0.6640625" style="661" customWidth="1"/>
    <col min="5378" max="5422" width="2.88671875" style="661" customWidth="1"/>
    <col min="5423" max="5424" width="0.6640625" style="661" customWidth="1"/>
    <col min="5425" max="5427" width="2.88671875" style="661" customWidth="1"/>
    <col min="5428" max="5630" width="11.44140625" style="661"/>
    <col min="5631" max="5631" width="2.88671875" style="661" customWidth="1"/>
    <col min="5632" max="5633" width="0.6640625" style="661" customWidth="1"/>
    <col min="5634" max="5678" width="2.88671875" style="661" customWidth="1"/>
    <col min="5679" max="5680" width="0.6640625" style="661" customWidth="1"/>
    <col min="5681" max="5683" width="2.88671875" style="661" customWidth="1"/>
    <col min="5684" max="5886" width="11.44140625" style="661"/>
    <col min="5887" max="5887" width="2.88671875" style="661" customWidth="1"/>
    <col min="5888" max="5889" width="0.6640625" style="661" customWidth="1"/>
    <col min="5890" max="5934" width="2.88671875" style="661" customWidth="1"/>
    <col min="5935" max="5936" width="0.6640625" style="661" customWidth="1"/>
    <col min="5937" max="5939" width="2.88671875" style="661" customWidth="1"/>
    <col min="5940" max="6142" width="11.44140625" style="661"/>
    <col min="6143" max="6143" width="2.88671875" style="661" customWidth="1"/>
    <col min="6144" max="6145" width="0.6640625" style="661" customWidth="1"/>
    <col min="6146" max="6190" width="2.88671875" style="661" customWidth="1"/>
    <col min="6191" max="6192" width="0.6640625" style="661" customWidth="1"/>
    <col min="6193" max="6195" width="2.88671875" style="661" customWidth="1"/>
    <col min="6196" max="6398" width="11.44140625" style="661"/>
    <col min="6399" max="6399" width="2.88671875" style="661" customWidth="1"/>
    <col min="6400" max="6401" width="0.6640625" style="661" customWidth="1"/>
    <col min="6402" max="6446" width="2.88671875" style="661" customWidth="1"/>
    <col min="6447" max="6448" width="0.6640625" style="661" customWidth="1"/>
    <col min="6449" max="6451" width="2.88671875" style="661" customWidth="1"/>
    <col min="6452" max="6654" width="11.44140625" style="661"/>
    <col min="6655" max="6655" width="2.88671875" style="661" customWidth="1"/>
    <col min="6656" max="6657" width="0.6640625" style="661" customWidth="1"/>
    <col min="6658" max="6702" width="2.88671875" style="661" customWidth="1"/>
    <col min="6703" max="6704" width="0.6640625" style="661" customWidth="1"/>
    <col min="6705" max="6707" width="2.88671875" style="661" customWidth="1"/>
    <col min="6708" max="6910" width="11.44140625" style="661"/>
    <col min="6911" max="6911" width="2.88671875" style="661" customWidth="1"/>
    <col min="6912" max="6913" width="0.6640625" style="661" customWidth="1"/>
    <col min="6914" max="6958" width="2.88671875" style="661" customWidth="1"/>
    <col min="6959" max="6960" width="0.6640625" style="661" customWidth="1"/>
    <col min="6961" max="6963" width="2.88671875" style="661" customWidth="1"/>
    <col min="6964" max="7166" width="11.44140625" style="661"/>
    <col min="7167" max="7167" width="2.88671875" style="661" customWidth="1"/>
    <col min="7168" max="7169" width="0.6640625" style="661" customWidth="1"/>
    <col min="7170" max="7214" width="2.88671875" style="661" customWidth="1"/>
    <col min="7215" max="7216" width="0.6640625" style="661" customWidth="1"/>
    <col min="7217" max="7219" width="2.88671875" style="661" customWidth="1"/>
    <col min="7220" max="7422" width="11.44140625" style="661"/>
    <col min="7423" max="7423" width="2.88671875" style="661" customWidth="1"/>
    <col min="7424" max="7425" width="0.6640625" style="661" customWidth="1"/>
    <col min="7426" max="7470" width="2.88671875" style="661" customWidth="1"/>
    <col min="7471" max="7472" width="0.6640625" style="661" customWidth="1"/>
    <col min="7473" max="7475" width="2.88671875" style="661" customWidth="1"/>
    <col min="7476" max="7678" width="11.44140625" style="661"/>
    <col min="7679" max="7679" width="2.88671875" style="661" customWidth="1"/>
    <col min="7680" max="7681" width="0.6640625" style="661" customWidth="1"/>
    <col min="7682" max="7726" width="2.88671875" style="661" customWidth="1"/>
    <col min="7727" max="7728" width="0.6640625" style="661" customWidth="1"/>
    <col min="7729" max="7731" width="2.88671875" style="661" customWidth="1"/>
    <col min="7732" max="7934" width="11.44140625" style="661"/>
    <col min="7935" max="7935" width="2.88671875" style="661" customWidth="1"/>
    <col min="7936" max="7937" width="0.6640625" style="661" customWidth="1"/>
    <col min="7938" max="7982" width="2.88671875" style="661" customWidth="1"/>
    <col min="7983" max="7984" width="0.6640625" style="661" customWidth="1"/>
    <col min="7985" max="7987" width="2.88671875" style="661" customWidth="1"/>
    <col min="7988" max="8190" width="11.44140625" style="661"/>
    <col min="8191" max="8191" width="2.88671875" style="661" customWidth="1"/>
    <col min="8192" max="8193" width="0.6640625" style="661" customWidth="1"/>
    <col min="8194" max="8238" width="2.88671875" style="661" customWidth="1"/>
    <col min="8239" max="8240" width="0.6640625" style="661" customWidth="1"/>
    <col min="8241" max="8243" width="2.88671875" style="661" customWidth="1"/>
    <col min="8244" max="8446" width="11.44140625" style="661"/>
    <col min="8447" max="8447" width="2.88671875" style="661" customWidth="1"/>
    <col min="8448" max="8449" width="0.6640625" style="661" customWidth="1"/>
    <col min="8450" max="8494" width="2.88671875" style="661" customWidth="1"/>
    <col min="8495" max="8496" width="0.6640625" style="661" customWidth="1"/>
    <col min="8497" max="8499" width="2.88671875" style="661" customWidth="1"/>
    <col min="8500" max="8702" width="11.44140625" style="661"/>
    <col min="8703" max="8703" width="2.88671875" style="661" customWidth="1"/>
    <col min="8704" max="8705" width="0.6640625" style="661" customWidth="1"/>
    <col min="8706" max="8750" width="2.88671875" style="661" customWidth="1"/>
    <col min="8751" max="8752" width="0.6640625" style="661" customWidth="1"/>
    <col min="8753" max="8755" width="2.88671875" style="661" customWidth="1"/>
    <col min="8756" max="8958" width="11.44140625" style="661"/>
    <col min="8959" max="8959" width="2.88671875" style="661" customWidth="1"/>
    <col min="8960" max="8961" width="0.6640625" style="661" customWidth="1"/>
    <col min="8962" max="9006" width="2.88671875" style="661" customWidth="1"/>
    <col min="9007" max="9008" width="0.6640625" style="661" customWidth="1"/>
    <col min="9009" max="9011" width="2.88671875" style="661" customWidth="1"/>
    <col min="9012" max="9214" width="11.44140625" style="661"/>
    <col min="9215" max="9215" width="2.88671875" style="661" customWidth="1"/>
    <col min="9216" max="9217" width="0.6640625" style="661" customWidth="1"/>
    <col min="9218" max="9262" width="2.88671875" style="661" customWidth="1"/>
    <col min="9263" max="9264" width="0.6640625" style="661" customWidth="1"/>
    <col min="9265" max="9267" width="2.88671875" style="661" customWidth="1"/>
    <col min="9268" max="9470" width="11.44140625" style="661"/>
    <col min="9471" max="9471" width="2.88671875" style="661" customWidth="1"/>
    <col min="9472" max="9473" width="0.6640625" style="661" customWidth="1"/>
    <col min="9474" max="9518" width="2.88671875" style="661" customWidth="1"/>
    <col min="9519" max="9520" width="0.6640625" style="661" customWidth="1"/>
    <col min="9521" max="9523" width="2.88671875" style="661" customWidth="1"/>
    <col min="9524" max="9726" width="11.44140625" style="661"/>
    <col min="9727" max="9727" width="2.88671875" style="661" customWidth="1"/>
    <col min="9728" max="9729" width="0.6640625" style="661" customWidth="1"/>
    <col min="9730" max="9774" width="2.88671875" style="661" customWidth="1"/>
    <col min="9775" max="9776" width="0.6640625" style="661" customWidth="1"/>
    <col min="9777" max="9779" width="2.88671875" style="661" customWidth="1"/>
    <col min="9780" max="9982" width="11.44140625" style="661"/>
    <col min="9983" max="9983" width="2.88671875" style="661" customWidth="1"/>
    <col min="9984" max="9985" width="0.6640625" style="661" customWidth="1"/>
    <col min="9986" max="10030" width="2.88671875" style="661" customWidth="1"/>
    <col min="10031" max="10032" width="0.6640625" style="661" customWidth="1"/>
    <col min="10033" max="10035" width="2.88671875" style="661" customWidth="1"/>
    <col min="10036" max="10238" width="11.44140625" style="661"/>
    <col min="10239" max="10239" width="2.88671875" style="661" customWidth="1"/>
    <col min="10240" max="10241" width="0.6640625" style="661" customWidth="1"/>
    <col min="10242" max="10286" width="2.88671875" style="661" customWidth="1"/>
    <col min="10287" max="10288" width="0.6640625" style="661" customWidth="1"/>
    <col min="10289" max="10291" width="2.88671875" style="661" customWidth="1"/>
    <col min="10292" max="10494" width="11.44140625" style="661"/>
    <col min="10495" max="10495" width="2.88671875" style="661" customWidth="1"/>
    <col min="10496" max="10497" width="0.6640625" style="661" customWidth="1"/>
    <col min="10498" max="10542" width="2.88671875" style="661" customWidth="1"/>
    <col min="10543" max="10544" width="0.6640625" style="661" customWidth="1"/>
    <col min="10545" max="10547" width="2.88671875" style="661" customWidth="1"/>
    <col min="10548" max="10750" width="11.44140625" style="661"/>
    <col min="10751" max="10751" width="2.88671875" style="661" customWidth="1"/>
    <col min="10752" max="10753" width="0.6640625" style="661" customWidth="1"/>
    <col min="10754" max="10798" width="2.88671875" style="661" customWidth="1"/>
    <col min="10799" max="10800" width="0.6640625" style="661" customWidth="1"/>
    <col min="10801" max="10803" width="2.88671875" style="661" customWidth="1"/>
    <col min="10804" max="11006" width="11.44140625" style="661"/>
    <col min="11007" max="11007" width="2.88671875" style="661" customWidth="1"/>
    <col min="11008" max="11009" width="0.6640625" style="661" customWidth="1"/>
    <col min="11010" max="11054" width="2.88671875" style="661" customWidth="1"/>
    <col min="11055" max="11056" width="0.6640625" style="661" customWidth="1"/>
    <col min="11057" max="11059" width="2.88671875" style="661" customWidth="1"/>
    <col min="11060" max="11262" width="11.44140625" style="661"/>
    <col min="11263" max="11263" width="2.88671875" style="661" customWidth="1"/>
    <col min="11264" max="11265" width="0.6640625" style="661" customWidth="1"/>
    <col min="11266" max="11310" width="2.88671875" style="661" customWidth="1"/>
    <col min="11311" max="11312" width="0.6640625" style="661" customWidth="1"/>
    <col min="11313" max="11315" width="2.88671875" style="661" customWidth="1"/>
    <col min="11316" max="11518" width="11.44140625" style="661"/>
    <col min="11519" max="11519" width="2.88671875" style="661" customWidth="1"/>
    <col min="11520" max="11521" width="0.6640625" style="661" customWidth="1"/>
    <col min="11522" max="11566" width="2.88671875" style="661" customWidth="1"/>
    <col min="11567" max="11568" width="0.6640625" style="661" customWidth="1"/>
    <col min="11569" max="11571" width="2.88671875" style="661" customWidth="1"/>
    <col min="11572" max="11774" width="11.44140625" style="661"/>
    <col min="11775" max="11775" width="2.88671875" style="661" customWidth="1"/>
    <col min="11776" max="11777" width="0.6640625" style="661" customWidth="1"/>
    <col min="11778" max="11822" width="2.88671875" style="661" customWidth="1"/>
    <col min="11823" max="11824" width="0.6640625" style="661" customWidth="1"/>
    <col min="11825" max="11827" width="2.88671875" style="661" customWidth="1"/>
    <col min="11828" max="12030" width="11.44140625" style="661"/>
    <col min="12031" max="12031" width="2.88671875" style="661" customWidth="1"/>
    <col min="12032" max="12033" width="0.6640625" style="661" customWidth="1"/>
    <col min="12034" max="12078" width="2.88671875" style="661" customWidth="1"/>
    <col min="12079" max="12080" width="0.6640625" style="661" customWidth="1"/>
    <col min="12081" max="12083" width="2.88671875" style="661" customWidth="1"/>
    <col min="12084" max="12286" width="11.44140625" style="661"/>
    <col min="12287" max="12287" width="2.88671875" style="661" customWidth="1"/>
    <col min="12288" max="12289" width="0.6640625" style="661" customWidth="1"/>
    <col min="12290" max="12334" width="2.88671875" style="661" customWidth="1"/>
    <col min="12335" max="12336" width="0.6640625" style="661" customWidth="1"/>
    <col min="12337" max="12339" width="2.88671875" style="661" customWidth="1"/>
    <col min="12340" max="12542" width="11.44140625" style="661"/>
    <col min="12543" max="12543" width="2.88671875" style="661" customWidth="1"/>
    <col min="12544" max="12545" width="0.6640625" style="661" customWidth="1"/>
    <col min="12546" max="12590" width="2.88671875" style="661" customWidth="1"/>
    <col min="12591" max="12592" width="0.6640625" style="661" customWidth="1"/>
    <col min="12593" max="12595" width="2.88671875" style="661" customWidth="1"/>
    <col min="12596" max="12798" width="11.44140625" style="661"/>
    <col min="12799" max="12799" width="2.88671875" style="661" customWidth="1"/>
    <col min="12800" max="12801" width="0.6640625" style="661" customWidth="1"/>
    <col min="12802" max="12846" width="2.88671875" style="661" customWidth="1"/>
    <col min="12847" max="12848" width="0.6640625" style="661" customWidth="1"/>
    <col min="12849" max="12851" width="2.88671875" style="661" customWidth="1"/>
    <col min="12852" max="13054" width="11.44140625" style="661"/>
    <col min="13055" max="13055" width="2.88671875" style="661" customWidth="1"/>
    <col min="13056" max="13057" width="0.6640625" style="661" customWidth="1"/>
    <col min="13058" max="13102" width="2.88671875" style="661" customWidth="1"/>
    <col min="13103" max="13104" width="0.6640625" style="661" customWidth="1"/>
    <col min="13105" max="13107" width="2.88671875" style="661" customWidth="1"/>
    <col min="13108" max="13310" width="11.44140625" style="661"/>
    <col min="13311" max="13311" width="2.88671875" style="661" customWidth="1"/>
    <col min="13312" max="13313" width="0.6640625" style="661" customWidth="1"/>
    <col min="13314" max="13358" width="2.88671875" style="661" customWidth="1"/>
    <col min="13359" max="13360" width="0.6640625" style="661" customWidth="1"/>
    <col min="13361" max="13363" width="2.88671875" style="661" customWidth="1"/>
    <col min="13364" max="13566" width="11.44140625" style="661"/>
    <col min="13567" max="13567" width="2.88671875" style="661" customWidth="1"/>
    <col min="13568" max="13569" width="0.6640625" style="661" customWidth="1"/>
    <col min="13570" max="13614" width="2.88671875" style="661" customWidth="1"/>
    <col min="13615" max="13616" width="0.6640625" style="661" customWidth="1"/>
    <col min="13617" max="13619" width="2.88671875" style="661" customWidth="1"/>
    <col min="13620" max="13822" width="11.44140625" style="661"/>
    <col min="13823" max="13823" width="2.88671875" style="661" customWidth="1"/>
    <col min="13824" max="13825" width="0.6640625" style="661" customWidth="1"/>
    <col min="13826" max="13870" width="2.88671875" style="661" customWidth="1"/>
    <col min="13871" max="13872" width="0.6640625" style="661" customWidth="1"/>
    <col min="13873" max="13875" width="2.88671875" style="661" customWidth="1"/>
    <col min="13876" max="14078" width="11.44140625" style="661"/>
    <col min="14079" max="14079" width="2.88671875" style="661" customWidth="1"/>
    <col min="14080" max="14081" width="0.6640625" style="661" customWidth="1"/>
    <col min="14082" max="14126" width="2.88671875" style="661" customWidth="1"/>
    <col min="14127" max="14128" width="0.6640625" style="661" customWidth="1"/>
    <col min="14129" max="14131" width="2.88671875" style="661" customWidth="1"/>
    <col min="14132" max="14334" width="11.44140625" style="661"/>
    <col min="14335" max="14335" width="2.88671875" style="661" customWidth="1"/>
    <col min="14336" max="14337" width="0.6640625" style="661" customWidth="1"/>
    <col min="14338" max="14382" width="2.88671875" style="661" customWidth="1"/>
    <col min="14383" max="14384" width="0.6640625" style="661" customWidth="1"/>
    <col min="14385" max="14387" width="2.88671875" style="661" customWidth="1"/>
    <col min="14388" max="14590" width="11.44140625" style="661"/>
    <col min="14591" max="14591" width="2.88671875" style="661" customWidth="1"/>
    <col min="14592" max="14593" width="0.6640625" style="661" customWidth="1"/>
    <col min="14594" max="14638" width="2.88671875" style="661" customWidth="1"/>
    <col min="14639" max="14640" width="0.6640625" style="661" customWidth="1"/>
    <col min="14641" max="14643" width="2.88671875" style="661" customWidth="1"/>
    <col min="14644" max="14846" width="11.44140625" style="661"/>
    <col min="14847" max="14847" width="2.88671875" style="661" customWidth="1"/>
    <col min="14848" max="14849" width="0.6640625" style="661" customWidth="1"/>
    <col min="14850" max="14894" width="2.88671875" style="661" customWidth="1"/>
    <col min="14895" max="14896" width="0.6640625" style="661" customWidth="1"/>
    <col min="14897" max="14899" width="2.88671875" style="661" customWidth="1"/>
    <col min="14900" max="15102" width="11.44140625" style="661"/>
    <col min="15103" max="15103" width="2.88671875" style="661" customWidth="1"/>
    <col min="15104" max="15105" width="0.6640625" style="661" customWidth="1"/>
    <col min="15106" max="15150" width="2.88671875" style="661" customWidth="1"/>
    <col min="15151" max="15152" width="0.6640625" style="661" customWidth="1"/>
    <col min="15153" max="15155" width="2.88671875" style="661" customWidth="1"/>
    <col min="15156" max="15358" width="11.44140625" style="661"/>
    <col min="15359" max="15359" width="2.88671875" style="661" customWidth="1"/>
    <col min="15360" max="15361" width="0.6640625" style="661" customWidth="1"/>
    <col min="15362" max="15406" width="2.88671875" style="661" customWidth="1"/>
    <col min="15407" max="15408" width="0.6640625" style="661" customWidth="1"/>
    <col min="15409" max="15411" width="2.88671875" style="661" customWidth="1"/>
    <col min="15412" max="15614" width="11.44140625" style="661"/>
    <col min="15615" max="15615" width="2.88671875" style="661" customWidth="1"/>
    <col min="15616" max="15617" width="0.6640625" style="661" customWidth="1"/>
    <col min="15618" max="15662" width="2.88671875" style="661" customWidth="1"/>
    <col min="15663" max="15664" width="0.6640625" style="661" customWidth="1"/>
    <col min="15665" max="15667" width="2.88671875" style="661" customWidth="1"/>
    <col min="15668" max="15870" width="11.44140625" style="661"/>
    <col min="15871" max="15871" width="2.88671875" style="661" customWidth="1"/>
    <col min="15872" max="15873" width="0.6640625" style="661" customWidth="1"/>
    <col min="15874" max="15918" width="2.88671875" style="661" customWidth="1"/>
    <col min="15919" max="15920" width="0.6640625" style="661" customWidth="1"/>
    <col min="15921" max="15923" width="2.88671875" style="661" customWidth="1"/>
    <col min="15924" max="16126" width="11.44140625" style="661"/>
    <col min="16127" max="16127" width="2.88671875" style="661" customWidth="1"/>
    <col min="16128" max="16129" width="0.6640625" style="661" customWidth="1"/>
    <col min="16130" max="16174" width="2.88671875" style="661" customWidth="1"/>
    <col min="16175" max="16176" width="0.6640625" style="661" customWidth="1"/>
    <col min="16177" max="16179" width="2.88671875" style="661" customWidth="1"/>
    <col min="16180" max="16384" width="11.44140625" style="661"/>
  </cols>
  <sheetData>
    <row r="1" spans="2:57" ht="6" customHeight="1" x14ac:dyDescent="0.3">
      <c r="Z1" s="662"/>
    </row>
    <row r="2" spans="2:57" ht="3.75" customHeight="1" x14ac:dyDescent="0.3">
      <c r="B2" s="664"/>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6"/>
    </row>
    <row r="3" spans="2:57" ht="3.75" customHeight="1" x14ac:dyDescent="0.3">
      <c r="B3" s="667"/>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8"/>
    </row>
    <row r="4" spans="2:57" ht="24" customHeight="1" x14ac:dyDescent="0.3">
      <c r="B4" s="667"/>
      <c r="C4" s="663"/>
      <c r="D4" s="1248" t="s">
        <v>1052</v>
      </c>
      <c r="E4" s="807"/>
      <c r="F4" s="807"/>
      <c r="G4" s="807"/>
      <c r="H4" s="1239">
        <f>rezeptkarte!$D$7</f>
        <v>0</v>
      </c>
      <c r="I4" s="1239"/>
      <c r="J4" s="1239"/>
      <c r="K4" s="1239"/>
      <c r="L4" s="1239"/>
      <c r="M4" s="1239"/>
      <c r="N4" s="1239"/>
      <c r="O4" s="1239"/>
      <c r="P4" s="1239"/>
      <c r="Q4" s="1239"/>
      <c r="R4" s="1239"/>
      <c r="S4" s="1239"/>
      <c r="T4" s="1239"/>
      <c r="U4" s="1239"/>
      <c r="V4" s="1240" t="s">
        <v>1278</v>
      </c>
      <c r="W4" s="676"/>
      <c r="X4" s="676"/>
      <c r="Y4" s="677"/>
      <c r="Z4" s="669"/>
      <c r="AA4"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4" s="1253"/>
      <c r="AC4" s="1253"/>
      <c r="AD4" s="1253"/>
      <c r="AE4" s="1253"/>
      <c r="AF4" s="1253"/>
      <c r="AG4" s="1253"/>
      <c r="AH4" s="1253"/>
      <c r="AI4" s="1253"/>
      <c r="AJ4" s="1253"/>
      <c r="AK4" s="1253"/>
      <c r="AL4" s="1253"/>
      <c r="AM4" s="1253"/>
      <c r="AN4" s="1253"/>
      <c r="AO4" s="1253"/>
      <c r="AP4" s="806"/>
      <c r="AQ4" s="806"/>
      <c r="AR4" s="806"/>
      <c r="AS4" s="806"/>
      <c r="AT4" s="806"/>
      <c r="AU4" s="806"/>
      <c r="AV4" s="806"/>
      <c r="AW4" s="663"/>
      <c r="AX4" s="668"/>
    </row>
    <row r="5" spans="2:57" ht="12" customHeight="1" x14ac:dyDescent="0.3">
      <c r="B5" s="667"/>
      <c r="C5" s="663"/>
      <c r="D5" s="1248"/>
      <c r="E5" s="678"/>
      <c r="F5" s="678"/>
      <c r="G5" s="678"/>
      <c r="H5" s="1241" t="str">
        <f>'sud-journal'!$AD$91</f>
        <v/>
      </c>
      <c r="I5" s="1241"/>
      <c r="J5" s="1242"/>
      <c r="K5" s="1243">
        <f>rezeptkarte!$M$10</f>
        <v>0</v>
      </c>
      <c r="L5" s="1244"/>
      <c r="M5" s="1244"/>
      <c r="N5" s="1244"/>
      <c r="O5" s="1245"/>
      <c r="P5" s="1249" t="str">
        <f>rezeptkarte!$W$10</f>
        <v/>
      </c>
      <c r="Q5" s="1250"/>
      <c r="R5" s="1251"/>
      <c r="S5" s="1246" t="str">
        <f>rezeptkarte!$AB$10</f>
        <v/>
      </c>
      <c r="T5" s="1246"/>
      <c r="U5" s="1246"/>
      <c r="V5" s="1240"/>
      <c r="W5" s="662"/>
      <c r="X5" s="662"/>
      <c r="Y5" s="662"/>
      <c r="Z5" s="669"/>
      <c r="AA5" s="1252"/>
      <c r="AB5" s="1253"/>
      <c r="AC5" s="1253"/>
      <c r="AD5" s="1253"/>
      <c r="AE5" s="1253"/>
      <c r="AF5" s="1253"/>
      <c r="AG5" s="1253"/>
      <c r="AH5" s="1253"/>
      <c r="AI5" s="1253"/>
      <c r="AJ5" s="1253"/>
      <c r="AK5" s="1253"/>
      <c r="AL5" s="1253"/>
      <c r="AM5" s="1253"/>
      <c r="AN5" s="1253"/>
      <c r="AO5" s="1253"/>
      <c r="AP5" s="806"/>
      <c r="AQ5" s="806"/>
      <c r="AR5" s="806"/>
      <c r="AS5" s="806"/>
      <c r="AT5" s="806"/>
      <c r="AU5" s="806"/>
      <c r="AV5" s="806"/>
      <c r="AW5" s="663"/>
      <c r="AX5" s="668"/>
      <c r="AZ5" s="706" t="s">
        <v>1116</v>
      </c>
      <c r="BA5" s="665"/>
      <c r="BB5" s="665"/>
      <c r="BC5" s="665"/>
      <c r="BD5" s="666"/>
      <c r="BE5" s="662"/>
    </row>
    <row r="6" spans="2:57" ht="12" customHeight="1" x14ac:dyDescent="0.3">
      <c r="B6" s="667"/>
      <c r="C6" s="663"/>
      <c r="D6" s="1248"/>
      <c r="E6" s="674"/>
      <c r="F6" s="674"/>
      <c r="G6" s="675"/>
      <c r="H6" s="675"/>
      <c r="I6" s="808"/>
      <c r="J6" s="808"/>
      <c r="K6" s="808"/>
      <c r="L6" s="675" t="s">
        <v>1050</v>
      </c>
      <c r="M6" s="1247">
        <f>vorbereitung!$G$7</f>
        <v>0</v>
      </c>
      <c r="N6" s="1247"/>
      <c r="O6" s="1247"/>
      <c r="P6" s="808"/>
      <c r="Q6" s="808"/>
      <c r="R6" s="675" t="s">
        <v>1051</v>
      </c>
      <c r="S6" s="1247">
        <v>43101</v>
      </c>
      <c r="T6" s="1247"/>
      <c r="U6" s="1247"/>
      <c r="V6" s="1240"/>
      <c r="W6" s="662"/>
      <c r="X6" s="662"/>
      <c r="Y6" s="662"/>
      <c r="Z6" s="669"/>
      <c r="AA6" s="1252"/>
      <c r="AB6" s="1253"/>
      <c r="AC6" s="1253"/>
      <c r="AD6" s="1253"/>
      <c r="AE6" s="1253"/>
      <c r="AF6" s="1253"/>
      <c r="AG6" s="1253"/>
      <c r="AH6" s="1253"/>
      <c r="AI6" s="1253"/>
      <c r="AJ6" s="1253"/>
      <c r="AK6" s="1253"/>
      <c r="AL6" s="1253"/>
      <c r="AM6" s="1253"/>
      <c r="AN6" s="1253"/>
      <c r="AO6" s="1253"/>
      <c r="AP6" s="806"/>
      <c r="AQ6" s="806"/>
      <c r="AR6" s="806"/>
      <c r="AS6" s="806"/>
      <c r="AT6" s="806"/>
      <c r="AU6" s="806"/>
      <c r="AV6" s="806"/>
      <c r="AW6" s="663"/>
      <c r="AX6" s="668"/>
      <c r="AZ6" s="667"/>
      <c r="BA6" s="662"/>
      <c r="BB6" s="662"/>
      <c r="BC6" s="662"/>
      <c r="BD6" s="668"/>
      <c r="BE6" s="662"/>
    </row>
    <row r="7" spans="2:57" ht="3.75" customHeight="1" x14ac:dyDescent="0.3">
      <c r="B7" s="667"/>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8"/>
      <c r="AZ7" s="667"/>
      <c r="BA7" s="662"/>
      <c r="BB7" s="662"/>
      <c r="BC7" s="662"/>
      <c r="BD7" s="668"/>
      <c r="BE7" s="662"/>
    </row>
    <row r="8" spans="2:57" ht="3.75" customHeight="1" x14ac:dyDescent="0.3">
      <c r="B8" s="670"/>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2"/>
      <c r="AC8" s="671"/>
      <c r="AD8" s="671"/>
      <c r="AE8" s="671"/>
      <c r="AF8" s="671"/>
      <c r="AG8" s="671"/>
      <c r="AH8" s="671"/>
      <c r="AI8" s="671"/>
      <c r="AJ8" s="671"/>
      <c r="AK8" s="671"/>
      <c r="AL8" s="671"/>
      <c r="AM8" s="671"/>
      <c r="AN8" s="671"/>
      <c r="AO8" s="671"/>
      <c r="AP8" s="671"/>
      <c r="AQ8" s="671"/>
      <c r="AR8" s="671"/>
      <c r="AS8" s="671"/>
      <c r="AT8" s="671"/>
      <c r="AU8" s="671"/>
      <c r="AV8" s="671"/>
      <c r="AW8" s="671"/>
      <c r="AX8" s="673"/>
      <c r="AZ8" s="667"/>
      <c r="BA8" s="662"/>
      <c r="BB8" s="662"/>
      <c r="BC8" s="662"/>
      <c r="BD8" s="668"/>
      <c r="BE8" s="662"/>
    </row>
    <row r="9" spans="2:57" ht="3" customHeight="1" x14ac:dyDescent="0.3">
      <c r="Z9" s="662"/>
      <c r="AZ9" s="667"/>
      <c r="BA9" s="662"/>
      <c r="BB9" s="662"/>
      <c r="BC9" s="662"/>
      <c r="BD9" s="668"/>
      <c r="BE9" s="662"/>
    </row>
    <row r="10" spans="2:57" ht="3.75" customHeight="1" x14ac:dyDescent="0.3">
      <c r="B10" s="664"/>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c r="AZ10" s="667"/>
      <c r="BA10" s="662"/>
      <c r="BB10" s="662"/>
      <c r="BC10" s="662"/>
      <c r="BD10" s="668"/>
      <c r="BE10" s="662"/>
    </row>
    <row r="11" spans="2:57" ht="3.75" customHeight="1" x14ac:dyDescent="0.3">
      <c r="B11" s="667"/>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8"/>
      <c r="AZ11" s="667"/>
      <c r="BA11" s="662"/>
      <c r="BB11" s="662"/>
      <c r="BC11" s="662"/>
      <c r="BD11" s="668"/>
      <c r="BE11" s="662"/>
    </row>
    <row r="12" spans="2:57" ht="24" customHeight="1" x14ac:dyDescent="0.3">
      <c r="B12" s="667"/>
      <c r="C12" s="663"/>
      <c r="D12" s="1248" t="s">
        <v>1052</v>
      </c>
      <c r="E12" s="807"/>
      <c r="F12" s="807"/>
      <c r="G12" s="807"/>
      <c r="H12" s="1239">
        <f>rezeptkarte!$D$7</f>
        <v>0</v>
      </c>
      <c r="I12" s="1239"/>
      <c r="J12" s="1239"/>
      <c r="K12" s="1239"/>
      <c r="L12" s="1239"/>
      <c r="M12" s="1239"/>
      <c r="N12" s="1239"/>
      <c r="O12" s="1239"/>
      <c r="P12" s="1239"/>
      <c r="Q12" s="1239"/>
      <c r="R12" s="1239"/>
      <c r="S12" s="1239"/>
      <c r="T12" s="1239"/>
      <c r="U12" s="1239"/>
      <c r="V12" s="1240" t="s">
        <v>1278</v>
      </c>
      <c r="W12" s="676"/>
      <c r="X12" s="676"/>
      <c r="Y12" s="677"/>
      <c r="Z12" s="669"/>
      <c r="AA12"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12" s="1253"/>
      <c r="AC12" s="1253"/>
      <c r="AD12" s="1253"/>
      <c r="AE12" s="1253"/>
      <c r="AF12" s="1253"/>
      <c r="AG12" s="1253"/>
      <c r="AH12" s="1253"/>
      <c r="AI12" s="1253"/>
      <c r="AJ12" s="1253"/>
      <c r="AK12" s="1253"/>
      <c r="AL12" s="1253"/>
      <c r="AM12" s="1253"/>
      <c r="AN12" s="1253"/>
      <c r="AO12" s="1253"/>
      <c r="AP12" s="806"/>
      <c r="AQ12" s="806"/>
      <c r="AR12" s="806"/>
      <c r="AS12" s="806"/>
      <c r="AT12" s="806"/>
      <c r="AU12" s="806"/>
      <c r="AV12" s="806"/>
      <c r="AW12" s="663"/>
      <c r="AX12" s="668"/>
      <c r="AZ12" s="667"/>
      <c r="BA12" s="662"/>
      <c r="BB12" s="662"/>
      <c r="BC12" s="662"/>
      <c r="BD12" s="668"/>
      <c r="BE12" s="662"/>
    </row>
    <row r="13" spans="2:57" ht="12" customHeight="1" x14ac:dyDescent="0.3">
      <c r="B13" s="667"/>
      <c r="C13" s="663"/>
      <c r="D13" s="1248"/>
      <c r="E13" s="678"/>
      <c r="F13" s="678"/>
      <c r="G13" s="678"/>
      <c r="H13" s="1241" t="str">
        <f>'sud-journal'!$AD$91</f>
        <v/>
      </c>
      <c r="I13" s="1241"/>
      <c r="J13" s="1242"/>
      <c r="K13" s="1243">
        <f>rezeptkarte!$M$10</f>
        <v>0</v>
      </c>
      <c r="L13" s="1244"/>
      <c r="M13" s="1244"/>
      <c r="N13" s="1244"/>
      <c r="O13" s="1245"/>
      <c r="P13" s="1249" t="str">
        <f>rezeptkarte!$W$10</f>
        <v/>
      </c>
      <c r="Q13" s="1250"/>
      <c r="R13" s="1251"/>
      <c r="S13" s="1246" t="str">
        <f>rezeptkarte!$AB$10</f>
        <v/>
      </c>
      <c r="T13" s="1246"/>
      <c r="U13" s="1246"/>
      <c r="V13" s="1240"/>
      <c r="W13" s="662"/>
      <c r="X13" s="662"/>
      <c r="Y13" s="662"/>
      <c r="Z13" s="669"/>
      <c r="AA13" s="1252"/>
      <c r="AB13" s="1253"/>
      <c r="AC13" s="1253"/>
      <c r="AD13" s="1253"/>
      <c r="AE13" s="1253"/>
      <c r="AF13" s="1253"/>
      <c r="AG13" s="1253"/>
      <c r="AH13" s="1253"/>
      <c r="AI13" s="1253"/>
      <c r="AJ13" s="1253"/>
      <c r="AK13" s="1253"/>
      <c r="AL13" s="1253"/>
      <c r="AM13" s="1253"/>
      <c r="AN13" s="1253"/>
      <c r="AO13" s="1253"/>
      <c r="AP13" s="806"/>
      <c r="AQ13" s="806"/>
      <c r="AR13" s="806"/>
      <c r="AS13" s="806"/>
      <c r="AT13" s="806"/>
      <c r="AU13" s="806"/>
      <c r="AV13" s="806"/>
      <c r="AW13" s="663"/>
      <c r="AX13" s="668"/>
      <c r="AZ13" s="667"/>
      <c r="BA13" s="662"/>
      <c r="BB13" s="662"/>
      <c r="BC13" s="662"/>
      <c r="BD13" s="668"/>
      <c r="BE13" s="662"/>
    </row>
    <row r="14" spans="2:57" ht="12" customHeight="1" x14ac:dyDescent="0.3">
      <c r="B14" s="667"/>
      <c r="C14" s="663"/>
      <c r="D14" s="1248"/>
      <c r="E14" s="674"/>
      <c r="F14" s="674"/>
      <c r="G14" s="675"/>
      <c r="H14" s="675"/>
      <c r="I14" s="808"/>
      <c r="J14" s="808"/>
      <c r="K14" s="808"/>
      <c r="L14" s="675" t="s">
        <v>1050</v>
      </c>
      <c r="M14" s="1247">
        <f>vorbereitung!$G$7</f>
        <v>0</v>
      </c>
      <c r="N14" s="1247"/>
      <c r="O14" s="1247"/>
      <c r="P14" s="808"/>
      <c r="Q14" s="808"/>
      <c r="R14" s="675" t="s">
        <v>1051</v>
      </c>
      <c r="S14" s="1247">
        <f>$S$6</f>
        <v>43101</v>
      </c>
      <c r="T14" s="1247"/>
      <c r="U14" s="1247"/>
      <c r="V14" s="1240"/>
      <c r="W14" s="662"/>
      <c r="X14" s="662"/>
      <c r="Y14" s="662"/>
      <c r="Z14" s="669"/>
      <c r="AA14" s="1252"/>
      <c r="AB14" s="1253"/>
      <c r="AC14" s="1253"/>
      <c r="AD14" s="1253"/>
      <c r="AE14" s="1253"/>
      <c r="AF14" s="1253"/>
      <c r="AG14" s="1253"/>
      <c r="AH14" s="1253"/>
      <c r="AI14" s="1253"/>
      <c r="AJ14" s="1253"/>
      <c r="AK14" s="1253"/>
      <c r="AL14" s="1253"/>
      <c r="AM14" s="1253"/>
      <c r="AN14" s="1253"/>
      <c r="AO14" s="1253"/>
      <c r="AP14" s="806"/>
      <c r="AQ14" s="806"/>
      <c r="AR14" s="806"/>
      <c r="AS14" s="806"/>
      <c r="AT14" s="806"/>
      <c r="AU14" s="806"/>
      <c r="AV14" s="806"/>
      <c r="AW14" s="663"/>
      <c r="AX14" s="668"/>
      <c r="AZ14" s="667"/>
      <c r="BA14" s="662"/>
      <c r="BB14" s="662"/>
      <c r="BC14" s="662"/>
      <c r="BD14" s="668"/>
      <c r="BE14" s="662"/>
    </row>
    <row r="15" spans="2:57" ht="3.75" customHeight="1" x14ac:dyDescent="0.3">
      <c r="B15" s="667"/>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8"/>
      <c r="AZ15" s="667"/>
      <c r="BA15" s="662"/>
      <c r="BB15" s="662"/>
      <c r="BC15" s="662"/>
      <c r="BD15" s="668"/>
      <c r="BE15" s="662"/>
    </row>
    <row r="16" spans="2:57" ht="3.75" customHeight="1" x14ac:dyDescent="0.3">
      <c r="B16" s="670"/>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2"/>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3"/>
      <c r="AZ16" s="667"/>
      <c r="BA16" s="662"/>
      <c r="BB16" s="662"/>
      <c r="BC16" s="662"/>
      <c r="BD16" s="668"/>
      <c r="BE16" s="662"/>
    </row>
    <row r="17" spans="2:57" ht="3" customHeight="1" x14ac:dyDescent="0.3">
      <c r="Z17" s="662"/>
      <c r="AZ17" s="667"/>
      <c r="BA17" s="662"/>
      <c r="BB17" s="662"/>
      <c r="BC17" s="662"/>
      <c r="BD17" s="668"/>
      <c r="BE17" s="662"/>
    </row>
    <row r="18" spans="2:57" ht="3.75" customHeight="1" x14ac:dyDescent="0.3">
      <c r="B18" s="664"/>
      <c r="C18" s="665"/>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c r="AT18" s="665"/>
      <c r="AU18" s="665"/>
      <c r="AV18" s="665"/>
      <c r="AW18" s="665"/>
      <c r="AX18" s="666"/>
      <c r="AZ18" s="667"/>
      <c r="BA18" s="662"/>
      <c r="BB18" s="662"/>
      <c r="BC18" s="662"/>
      <c r="BD18" s="668"/>
      <c r="BE18" s="662"/>
    </row>
    <row r="19" spans="2:57" ht="3.75" customHeight="1" x14ac:dyDescent="0.3">
      <c r="B19" s="667"/>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8"/>
      <c r="AZ19" s="667"/>
      <c r="BA19" s="662"/>
      <c r="BB19" s="662"/>
      <c r="BC19" s="662"/>
      <c r="BD19" s="668"/>
      <c r="BE19" s="662"/>
    </row>
    <row r="20" spans="2:57" ht="24" customHeight="1" x14ac:dyDescent="0.3">
      <c r="B20" s="667"/>
      <c r="C20" s="663"/>
      <c r="D20" s="1248" t="s">
        <v>1052</v>
      </c>
      <c r="E20" s="807"/>
      <c r="F20" s="807"/>
      <c r="G20" s="807"/>
      <c r="H20" s="1239">
        <f>rezeptkarte!$D$7</f>
        <v>0</v>
      </c>
      <c r="I20" s="1239"/>
      <c r="J20" s="1239"/>
      <c r="K20" s="1239"/>
      <c r="L20" s="1239"/>
      <c r="M20" s="1239"/>
      <c r="N20" s="1239"/>
      <c r="O20" s="1239"/>
      <c r="P20" s="1239"/>
      <c r="Q20" s="1239"/>
      <c r="R20" s="1239"/>
      <c r="S20" s="1239"/>
      <c r="T20" s="1239"/>
      <c r="U20" s="1239"/>
      <c r="V20" s="1240" t="s">
        <v>1278</v>
      </c>
      <c r="W20" s="676"/>
      <c r="X20" s="676"/>
      <c r="Y20" s="677"/>
      <c r="Z20" s="669"/>
      <c r="AA20"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20" s="1253"/>
      <c r="AC20" s="1253"/>
      <c r="AD20" s="1253"/>
      <c r="AE20" s="1253"/>
      <c r="AF20" s="1253"/>
      <c r="AG20" s="1253"/>
      <c r="AH20" s="1253"/>
      <c r="AI20" s="1253"/>
      <c r="AJ20" s="1253"/>
      <c r="AK20" s="1253"/>
      <c r="AL20" s="1253"/>
      <c r="AM20" s="1253"/>
      <c r="AN20" s="1253"/>
      <c r="AO20" s="1253"/>
      <c r="AP20" s="806"/>
      <c r="AQ20" s="806"/>
      <c r="AR20" s="806"/>
      <c r="AS20" s="806"/>
      <c r="AT20" s="806"/>
      <c r="AU20" s="806"/>
      <c r="AV20" s="806"/>
      <c r="AW20" s="663"/>
      <c r="AX20" s="668"/>
      <c r="AZ20" s="667"/>
      <c r="BA20" s="662"/>
      <c r="BB20" s="662"/>
      <c r="BC20" s="662"/>
      <c r="BD20" s="668"/>
      <c r="BE20" s="662"/>
    </row>
    <row r="21" spans="2:57" ht="12" customHeight="1" x14ac:dyDescent="0.3">
      <c r="B21" s="667"/>
      <c r="C21" s="663"/>
      <c r="D21" s="1248"/>
      <c r="E21" s="678"/>
      <c r="F21" s="678"/>
      <c r="G21" s="678"/>
      <c r="H21" s="1241" t="str">
        <f>'sud-journal'!$AD$91</f>
        <v/>
      </c>
      <c r="I21" s="1241"/>
      <c r="J21" s="1242"/>
      <c r="K21" s="1243">
        <f>rezeptkarte!$M$10</f>
        <v>0</v>
      </c>
      <c r="L21" s="1244"/>
      <c r="M21" s="1244"/>
      <c r="N21" s="1244"/>
      <c r="O21" s="1245"/>
      <c r="P21" s="1249" t="str">
        <f>rezeptkarte!$W$10</f>
        <v/>
      </c>
      <c r="Q21" s="1250"/>
      <c r="R21" s="1251"/>
      <c r="S21" s="1246" t="str">
        <f>rezeptkarte!$AB$10</f>
        <v/>
      </c>
      <c r="T21" s="1246"/>
      <c r="U21" s="1246"/>
      <c r="V21" s="1240"/>
      <c r="W21" s="662"/>
      <c r="X21" s="662"/>
      <c r="Y21" s="662"/>
      <c r="Z21" s="669"/>
      <c r="AA21" s="1252"/>
      <c r="AB21" s="1253"/>
      <c r="AC21" s="1253"/>
      <c r="AD21" s="1253"/>
      <c r="AE21" s="1253"/>
      <c r="AF21" s="1253"/>
      <c r="AG21" s="1253"/>
      <c r="AH21" s="1253"/>
      <c r="AI21" s="1253"/>
      <c r="AJ21" s="1253"/>
      <c r="AK21" s="1253"/>
      <c r="AL21" s="1253"/>
      <c r="AM21" s="1253"/>
      <c r="AN21" s="1253"/>
      <c r="AO21" s="1253"/>
      <c r="AP21" s="806"/>
      <c r="AQ21" s="806"/>
      <c r="AR21" s="806"/>
      <c r="AS21" s="806"/>
      <c r="AT21" s="806"/>
      <c r="AU21" s="806"/>
      <c r="AV21" s="806"/>
      <c r="AW21" s="663"/>
      <c r="AX21" s="668"/>
      <c r="AZ21" s="667"/>
      <c r="BA21" s="662"/>
      <c r="BB21" s="662"/>
      <c r="BC21" s="662"/>
      <c r="BD21" s="668"/>
      <c r="BE21" s="662"/>
    </row>
    <row r="22" spans="2:57" ht="12" customHeight="1" x14ac:dyDescent="0.3">
      <c r="B22" s="667"/>
      <c r="C22" s="663"/>
      <c r="D22" s="1248"/>
      <c r="E22" s="674"/>
      <c r="F22" s="674"/>
      <c r="G22" s="675"/>
      <c r="H22" s="675"/>
      <c r="I22" s="808"/>
      <c r="J22" s="808"/>
      <c r="K22" s="808"/>
      <c r="L22" s="675" t="s">
        <v>1050</v>
      </c>
      <c r="M22" s="1247">
        <f>vorbereitung!$G$7</f>
        <v>0</v>
      </c>
      <c r="N22" s="1247"/>
      <c r="O22" s="1247"/>
      <c r="P22" s="808"/>
      <c r="Q22" s="808"/>
      <c r="R22" s="675" t="s">
        <v>1051</v>
      </c>
      <c r="S22" s="1247">
        <f>$S$6</f>
        <v>43101</v>
      </c>
      <c r="T22" s="1247"/>
      <c r="U22" s="1247"/>
      <c r="V22" s="1240"/>
      <c r="W22" s="662"/>
      <c r="X22" s="662"/>
      <c r="Y22" s="662"/>
      <c r="Z22" s="669"/>
      <c r="AA22" s="1252"/>
      <c r="AB22" s="1253"/>
      <c r="AC22" s="1253"/>
      <c r="AD22" s="1253"/>
      <c r="AE22" s="1253"/>
      <c r="AF22" s="1253"/>
      <c r="AG22" s="1253"/>
      <c r="AH22" s="1253"/>
      <c r="AI22" s="1253"/>
      <c r="AJ22" s="1253"/>
      <c r="AK22" s="1253"/>
      <c r="AL22" s="1253"/>
      <c r="AM22" s="1253"/>
      <c r="AN22" s="1253"/>
      <c r="AO22" s="1253"/>
      <c r="AP22" s="806"/>
      <c r="AQ22" s="806"/>
      <c r="AR22" s="806"/>
      <c r="AS22" s="806"/>
      <c r="AT22" s="806"/>
      <c r="AU22" s="806"/>
      <c r="AV22" s="806"/>
      <c r="AW22" s="663"/>
      <c r="AX22" s="668"/>
      <c r="AZ22" s="667"/>
      <c r="BA22" s="662"/>
      <c r="BB22" s="662"/>
      <c r="BC22" s="662"/>
      <c r="BD22" s="668"/>
      <c r="BE22" s="662"/>
    </row>
    <row r="23" spans="2:57" ht="3.75" customHeight="1" x14ac:dyDescent="0.3">
      <c r="B23" s="667"/>
      <c r="C23" s="663"/>
      <c r="D23" s="663"/>
      <c r="E23" s="663"/>
      <c r="F23" s="663"/>
      <c r="G23" s="663"/>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63"/>
      <c r="AH23" s="663"/>
      <c r="AI23" s="663"/>
      <c r="AJ23" s="663"/>
      <c r="AK23" s="663"/>
      <c r="AL23" s="663"/>
      <c r="AM23" s="663"/>
      <c r="AN23" s="663"/>
      <c r="AO23" s="663"/>
      <c r="AP23" s="663"/>
      <c r="AQ23" s="663"/>
      <c r="AR23" s="663"/>
      <c r="AS23" s="663"/>
      <c r="AT23" s="663"/>
      <c r="AU23" s="663"/>
      <c r="AV23" s="663"/>
      <c r="AW23" s="663"/>
      <c r="AX23" s="668"/>
      <c r="AZ23" s="667"/>
      <c r="BA23" s="662"/>
      <c r="BB23" s="662"/>
      <c r="BC23" s="662"/>
      <c r="BD23" s="668"/>
      <c r="BE23" s="662"/>
    </row>
    <row r="24" spans="2:57" ht="3.75" customHeight="1" x14ac:dyDescent="0.3">
      <c r="B24" s="670"/>
      <c r="C24" s="671"/>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2"/>
      <c r="AC24" s="671"/>
      <c r="AD24" s="671"/>
      <c r="AE24" s="671"/>
      <c r="AF24" s="671"/>
      <c r="AG24" s="671"/>
      <c r="AH24" s="671"/>
      <c r="AI24" s="671"/>
      <c r="AJ24" s="671"/>
      <c r="AK24" s="671"/>
      <c r="AL24" s="671"/>
      <c r="AM24" s="671"/>
      <c r="AN24" s="671"/>
      <c r="AO24" s="671"/>
      <c r="AP24" s="671"/>
      <c r="AQ24" s="671"/>
      <c r="AR24" s="671"/>
      <c r="AS24" s="671"/>
      <c r="AT24" s="671"/>
      <c r="AU24" s="671"/>
      <c r="AV24" s="671"/>
      <c r="AW24" s="671"/>
      <c r="AX24" s="673"/>
      <c r="AZ24" s="667"/>
      <c r="BA24" s="662"/>
      <c r="BB24" s="662"/>
      <c r="BC24" s="662"/>
      <c r="BD24" s="668"/>
      <c r="BE24" s="662"/>
    </row>
    <row r="25" spans="2:57" ht="3" customHeight="1" x14ac:dyDescent="0.3">
      <c r="Z25" s="662"/>
      <c r="AZ25" s="667"/>
      <c r="BA25" s="662"/>
      <c r="BB25" s="662"/>
      <c r="BC25" s="662"/>
      <c r="BD25" s="668"/>
      <c r="BE25" s="662"/>
    </row>
    <row r="26" spans="2:57" ht="3.75" customHeight="1" x14ac:dyDescent="0.3">
      <c r="B26" s="664"/>
      <c r="C26" s="665"/>
      <c r="D26" s="665"/>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665"/>
      <c r="AC26" s="665"/>
      <c r="AD26" s="665"/>
      <c r="AE26" s="665"/>
      <c r="AF26" s="665"/>
      <c r="AG26" s="665"/>
      <c r="AH26" s="665"/>
      <c r="AI26" s="665"/>
      <c r="AJ26" s="665"/>
      <c r="AK26" s="665"/>
      <c r="AL26" s="665"/>
      <c r="AM26" s="665"/>
      <c r="AN26" s="665"/>
      <c r="AO26" s="665"/>
      <c r="AP26" s="665"/>
      <c r="AQ26" s="665"/>
      <c r="AR26" s="665"/>
      <c r="AS26" s="665"/>
      <c r="AT26" s="665"/>
      <c r="AU26" s="665"/>
      <c r="AV26" s="665"/>
      <c r="AW26" s="665"/>
      <c r="AX26" s="666"/>
      <c r="AZ26" s="667"/>
      <c r="BA26" s="662"/>
      <c r="BB26" s="662"/>
      <c r="BC26" s="662"/>
      <c r="BD26" s="668"/>
      <c r="BE26" s="662"/>
    </row>
    <row r="27" spans="2:57" ht="3.75" customHeight="1" x14ac:dyDescent="0.3">
      <c r="B27" s="667"/>
      <c r="C27" s="663"/>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8"/>
      <c r="AZ27" s="667"/>
      <c r="BA27" s="662"/>
      <c r="BB27" s="662"/>
      <c r="BC27" s="662"/>
      <c r="BD27" s="668"/>
      <c r="BE27" s="662"/>
    </row>
    <row r="28" spans="2:57" ht="24" customHeight="1" x14ac:dyDescent="0.3">
      <c r="B28" s="667"/>
      <c r="C28" s="663"/>
      <c r="D28" s="1248" t="s">
        <v>1052</v>
      </c>
      <c r="E28" s="807"/>
      <c r="F28" s="807"/>
      <c r="G28" s="807"/>
      <c r="H28" s="1239">
        <f>rezeptkarte!$D$7</f>
        <v>0</v>
      </c>
      <c r="I28" s="1239"/>
      <c r="J28" s="1239"/>
      <c r="K28" s="1239"/>
      <c r="L28" s="1239"/>
      <c r="M28" s="1239"/>
      <c r="N28" s="1239"/>
      <c r="O28" s="1239"/>
      <c r="P28" s="1239"/>
      <c r="Q28" s="1239"/>
      <c r="R28" s="1239"/>
      <c r="S28" s="1239"/>
      <c r="T28" s="1239"/>
      <c r="U28" s="1239"/>
      <c r="V28" s="1240" t="s">
        <v>1278</v>
      </c>
      <c r="W28" s="676"/>
      <c r="X28" s="676"/>
      <c r="Y28" s="677"/>
      <c r="Z28" s="669"/>
      <c r="AA28"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28" s="1253"/>
      <c r="AC28" s="1253"/>
      <c r="AD28" s="1253"/>
      <c r="AE28" s="1253"/>
      <c r="AF28" s="1253"/>
      <c r="AG28" s="1253"/>
      <c r="AH28" s="1253"/>
      <c r="AI28" s="1253"/>
      <c r="AJ28" s="1253"/>
      <c r="AK28" s="1253"/>
      <c r="AL28" s="1253"/>
      <c r="AM28" s="1253"/>
      <c r="AN28" s="1253"/>
      <c r="AO28" s="1253"/>
      <c r="AP28" s="806"/>
      <c r="AQ28" s="806"/>
      <c r="AR28" s="806"/>
      <c r="AS28" s="806"/>
      <c r="AT28" s="806"/>
      <c r="AU28" s="806"/>
      <c r="AV28" s="806"/>
      <c r="AW28" s="663"/>
      <c r="AX28" s="668"/>
      <c r="AZ28" s="670"/>
      <c r="BA28" s="671"/>
      <c r="BB28" s="671"/>
      <c r="BC28" s="671"/>
      <c r="BD28" s="673"/>
      <c r="BE28" s="662"/>
    </row>
    <row r="29" spans="2:57" ht="12" customHeight="1" x14ac:dyDescent="0.3">
      <c r="B29" s="667"/>
      <c r="C29" s="663"/>
      <c r="D29" s="1248"/>
      <c r="E29" s="678"/>
      <c r="F29" s="678"/>
      <c r="G29" s="678"/>
      <c r="H29" s="1241" t="str">
        <f>'sud-journal'!$AD$91</f>
        <v/>
      </c>
      <c r="I29" s="1241"/>
      <c r="J29" s="1242"/>
      <c r="K29" s="1243">
        <f>rezeptkarte!$M$10</f>
        <v>0</v>
      </c>
      <c r="L29" s="1244"/>
      <c r="M29" s="1244"/>
      <c r="N29" s="1244"/>
      <c r="O29" s="1245"/>
      <c r="P29" s="1249" t="str">
        <f>rezeptkarte!$W$10</f>
        <v/>
      </c>
      <c r="Q29" s="1250"/>
      <c r="R29" s="1251"/>
      <c r="S29" s="1246" t="str">
        <f>rezeptkarte!$AB$10</f>
        <v/>
      </c>
      <c r="T29" s="1246"/>
      <c r="U29" s="1246"/>
      <c r="V29" s="1240"/>
      <c r="W29" s="662"/>
      <c r="X29" s="662"/>
      <c r="Y29" s="662"/>
      <c r="Z29" s="669"/>
      <c r="AA29" s="1252"/>
      <c r="AB29" s="1253"/>
      <c r="AC29" s="1253"/>
      <c r="AD29" s="1253"/>
      <c r="AE29" s="1253"/>
      <c r="AF29" s="1253"/>
      <c r="AG29" s="1253"/>
      <c r="AH29" s="1253"/>
      <c r="AI29" s="1253"/>
      <c r="AJ29" s="1253"/>
      <c r="AK29" s="1253"/>
      <c r="AL29" s="1253"/>
      <c r="AM29" s="1253"/>
      <c r="AN29" s="1253"/>
      <c r="AO29" s="1253"/>
      <c r="AP29" s="806"/>
      <c r="AQ29" s="806"/>
      <c r="AR29" s="806"/>
      <c r="AS29" s="806"/>
      <c r="AT29" s="806"/>
      <c r="AU29" s="806"/>
      <c r="AV29" s="806"/>
      <c r="AW29" s="663"/>
      <c r="AX29" s="668"/>
      <c r="AZ29" s="662"/>
      <c r="BA29" s="662"/>
      <c r="BB29" s="662"/>
      <c r="BC29" s="662"/>
      <c r="BD29" s="662"/>
      <c r="BE29" s="662"/>
    </row>
    <row r="30" spans="2:57" ht="12" customHeight="1" x14ac:dyDescent="0.3">
      <c r="B30" s="667"/>
      <c r="C30" s="663"/>
      <c r="D30" s="1248"/>
      <c r="E30" s="674"/>
      <c r="F30" s="674"/>
      <c r="G30" s="675"/>
      <c r="H30" s="675"/>
      <c r="I30" s="808"/>
      <c r="J30" s="808"/>
      <c r="K30" s="808"/>
      <c r="L30" s="675" t="s">
        <v>1050</v>
      </c>
      <c r="M30" s="1247">
        <f>vorbereitung!$G$7</f>
        <v>0</v>
      </c>
      <c r="N30" s="1247"/>
      <c r="O30" s="1247"/>
      <c r="P30" s="808"/>
      <c r="Q30" s="808"/>
      <c r="R30" s="675" t="s">
        <v>1051</v>
      </c>
      <c r="S30" s="1247">
        <f>$S$6</f>
        <v>43101</v>
      </c>
      <c r="T30" s="1247"/>
      <c r="U30" s="1247"/>
      <c r="V30" s="1240"/>
      <c r="W30" s="662"/>
      <c r="X30" s="662"/>
      <c r="Y30" s="662"/>
      <c r="Z30" s="669"/>
      <c r="AA30" s="1252"/>
      <c r="AB30" s="1253"/>
      <c r="AC30" s="1253"/>
      <c r="AD30" s="1253"/>
      <c r="AE30" s="1253"/>
      <c r="AF30" s="1253"/>
      <c r="AG30" s="1253"/>
      <c r="AH30" s="1253"/>
      <c r="AI30" s="1253"/>
      <c r="AJ30" s="1253"/>
      <c r="AK30" s="1253"/>
      <c r="AL30" s="1253"/>
      <c r="AM30" s="1253"/>
      <c r="AN30" s="1253"/>
      <c r="AO30" s="1253"/>
      <c r="AP30" s="806"/>
      <c r="AQ30" s="806"/>
      <c r="AR30" s="806"/>
      <c r="AS30" s="806"/>
      <c r="AT30" s="806"/>
      <c r="AU30" s="806"/>
      <c r="AV30" s="806"/>
      <c r="AW30" s="663"/>
      <c r="AX30" s="668"/>
      <c r="AZ30" s="662"/>
      <c r="BA30" s="662"/>
      <c r="BB30" s="662"/>
      <c r="BC30" s="662"/>
      <c r="BD30" s="662"/>
      <c r="BE30" s="662"/>
    </row>
    <row r="31" spans="2:57" ht="3.75" customHeight="1" x14ac:dyDescent="0.3">
      <c r="B31" s="667"/>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8"/>
      <c r="AZ31" s="662"/>
      <c r="BA31" s="662"/>
      <c r="BB31" s="662"/>
      <c r="BC31" s="662"/>
      <c r="BD31" s="662"/>
      <c r="BE31" s="662"/>
    </row>
    <row r="32" spans="2:57" ht="3.75" customHeight="1" x14ac:dyDescent="0.3">
      <c r="B32" s="670"/>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2"/>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3"/>
      <c r="AZ32" s="662"/>
      <c r="BA32" s="662"/>
      <c r="BB32" s="662"/>
      <c r="BC32" s="662"/>
      <c r="BD32" s="662"/>
      <c r="BE32" s="662"/>
    </row>
    <row r="33" spans="2:57" ht="3" customHeight="1" x14ac:dyDescent="0.3">
      <c r="Z33" s="662"/>
      <c r="AZ33" s="662"/>
      <c r="BA33" s="662"/>
      <c r="BB33" s="662"/>
      <c r="BC33" s="662"/>
      <c r="BD33" s="662"/>
      <c r="BE33" s="662"/>
    </row>
    <row r="34" spans="2:57" ht="3.75" customHeight="1" x14ac:dyDescent="0.3">
      <c r="B34" s="664"/>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6"/>
      <c r="AZ34" s="662"/>
      <c r="BA34" s="662"/>
      <c r="BB34" s="662"/>
      <c r="BC34" s="662"/>
      <c r="BD34" s="662"/>
      <c r="BE34" s="662"/>
    </row>
    <row r="35" spans="2:57" ht="3.75" customHeight="1" x14ac:dyDescent="0.3">
      <c r="B35" s="667"/>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8"/>
      <c r="AZ35" s="662"/>
      <c r="BA35" s="662"/>
      <c r="BB35" s="662"/>
      <c r="BC35" s="662"/>
      <c r="BD35" s="662"/>
      <c r="BE35" s="662"/>
    </row>
    <row r="36" spans="2:57" ht="24" customHeight="1" x14ac:dyDescent="0.3">
      <c r="B36" s="667"/>
      <c r="C36" s="663"/>
      <c r="D36" s="1248" t="s">
        <v>1052</v>
      </c>
      <c r="E36" s="807"/>
      <c r="F36" s="807"/>
      <c r="G36" s="807"/>
      <c r="H36" s="1239">
        <f>rezeptkarte!$D$7</f>
        <v>0</v>
      </c>
      <c r="I36" s="1239"/>
      <c r="J36" s="1239"/>
      <c r="K36" s="1239"/>
      <c r="L36" s="1239"/>
      <c r="M36" s="1239"/>
      <c r="N36" s="1239"/>
      <c r="O36" s="1239"/>
      <c r="P36" s="1239"/>
      <c r="Q36" s="1239"/>
      <c r="R36" s="1239"/>
      <c r="S36" s="1239"/>
      <c r="T36" s="1239"/>
      <c r="U36" s="1239"/>
      <c r="V36" s="1240" t="s">
        <v>1278</v>
      </c>
      <c r="W36" s="676"/>
      <c r="X36" s="676"/>
      <c r="Y36" s="677"/>
      <c r="Z36" s="669"/>
      <c r="AA36"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36" s="1253"/>
      <c r="AC36" s="1253"/>
      <c r="AD36" s="1253"/>
      <c r="AE36" s="1253"/>
      <c r="AF36" s="1253"/>
      <c r="AG36" s="1253"/>
      <c r="AH36" s="1253"/>
      <c r="AI36" s="1253"/>
      <c r="AJ36" s="1253"/>
      <c r="AK36" s="1253"/>
      <c r="AL36" s="1253"/>
      <c r="AM36" s="1253"/>
      <c r="AN36" s="1253"/>
      <c r="AO36" s="1253"/>
      <c r="AP36" s="806"/>
      <c r="AQ36" s="806"/>
      <c r="AR36" s="806"/>
      <c r="AS36" s="806"/>
      <c r="AT36" s="806"/>
      <c r="AU36" s="806"/>
      <c r="AV36" s="806"/>
      <c r="AW36" s="663"/>
      <c r="AX36" s="668"/>
      <c r="AZ36" s="662"/>
      <c r="BA36" s="662"/>
      <c r="BB36" s="662"/>
      <c r="BC36" s="662"/>
      <c r="BD36" s="662"/>
      <c r="BE36" s="662"/>
    </row>
    <row r="37" spans="2:57" ht="12" customHeight="1" x14ac:dyDescent="0.3">
      <c r="B37" s="667"/>
      <c r="C37" s="663"/>
      <c r="D37" s="1248"/>
      <c r="E37" s="678"/>
      <c r="F37" s="678"/>
      <c r="G37" s="678"/>
      <c r="H37" s="1241" t="str">
        <f>'sud-journal'!$AD$91</f>
        <v/>
      </c>
      <c r="I37" s="1241"/>
      <c r="J37" s="1242"/>
      <c r="K37" s="1243">
        <f>rezeptkarte!$M$10</f>
        <v>0</v>
      </c>
      <c r="L37" s="1244"/>
      <c r="M37" s="1244"/>
      <c r="N37" s="1244"/>
      <c r="O37" s="1245"/>
      <c r="P37" s="1249" t="str">
        <f>rezeptkarte!$W$10</f>
        <v/>
      </c>
      <c r="Q37" s="1250"/>
      <c r="R37" s="1251"/>
      <c r="S37" s="1246" t="str">
        <f>rezeptkarte!$AB$10</f>
        <v/>
      </c>
      <c r="T37" s="1246"/>
      <c r="U37" s="1246"/>
      <c r="V37" s="1240"/>
      <c r="W37" s="662"/>
      <c r="X37" s="662"/>
      <c r="Y37" s="662"/>
      <c r="Z37" s="669"/>
      <c r="AA37" s="1252"/>
      <c r="AB37" s="1253"/>
      <c r="AC37" s="1253"/>
      <c r="AD37" s="1253"/>
      <c r="AE37" s="1253"/>
      <c r="AF37" s="1253"/>
      <c r="AG37" s="1253"/>
      <c r="AH37" s="1253"/>
      <c r="AI37" s="1253"/>
      <c r="AJ37" s="1253"/>
      <c r="AK37" s="1253"/>
      <c r="AL37" s="1253"/>
      <c r="AM37" s="1253"/>
      <c r="AN37" s="1253"/>
      <c r="AO37" s="1253"/>
      <c r="AP37" s="806"/>
      <c r="AQ37" s="806"/>
      <c r="AR37" s="806"/>
      <c r="AS37" s="806"/>
      <c r="AT37" s="806"/>
      <c r="AU37" s="806"/>
      <c r="AV37" s="806"/>
      <c r="AW37" s="663"/>
      <c r="AX37" s="668"/>
    </row>
    <row r="38" spans="2:57" ht="12" customHeight="1" x14ac:dyDescent="0.3">
      <c r="B38" s="667"/>
      <c r="C38" s="663"/>
      <c r="D38" s="1248"/>
      <c r="E38" s="674"/>
      <c r="F38" s="674"/>
      <c r="G38" s="675"/>
      <c r="H38" s="675"/>
      <c r="I38" s="808"/>
      <c r="J38" s="808"/>
      <c r="K38" s="808"/>
      <c r="L38" s="675" t="s">
        <v>1050</v>
      </c>
      <c r="M38" s="1247">
        <f>vorbereitung!$G$7</f>
        <v>0</v>
      </c>
      <c r="N38" s="1247"/>
      <c r="O38" s="1247"/>
      <c r="P38" s="808"/>
      <c r="Q38" s="808"/>
      <c r="R38" s="675" t="s">
        <v>1051</v>
      </c>
      <c r="S38" s="1247">
        <f>$S$6</f>
        <v>43101</v>
      </c>
      <c r="T38" s="1247"/>
      <c r="U38" s="1247"/>
      <c r="V38" s="1240"/>
      <c r="W38" s="662"/>
      <c r="X38" s="662"/>
      <c r="Y38" s="662"/>
      <c r="Z38" s="669"/>
      <c r="AA38" s="1252"/>
      <c r="AB38" s="1253"/>
      <c r="AC38" s="1253"/>
      <c r="AD38" s="1253"/>
      <c r="AE38" s="1253"/>
      <c r="AF38" s="1253"/>
      <c r="AG38" s="1253"/>
      <c r="AH38" s="1253"/>
      <c r="AI38" s="1253"/>
      <c r="AJ38" s="1253"/>
      <c r="AK38" s="1253"/>
      <c r="AL38" s="1253"/>
      <c r="AM38" s="1253"/>
      <c r="AN38" s="1253"/>
      <c r="AO38" s="1253"/>
      <c r="AP38" s="806"/>
      <c r="AQ38" s="806"/>
      <c r="AR38" s="806"/>
      <c r="AS38" s="806"/>
      <c r="AT38" s="806"/>
      <c r="AU38" s="806"/>
      <c r="AV38" s="806"/>
      <c r="AW38" s="663"/>
      <c r="AX38" s="668"/>
    </row>
    <row r="39" spans="2:57" ht="3.75" customHeight="1" x14ac:dyDescent="0.3">
      <c r="B39" s="667"/>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3"/>
      <c r="AJ39" s="663"/>
      <c r="AK39" s="663"/>
      <c r="AL39" s="663"/>
      <c r="AM39" s="663"/>
      <c r="AN39" s="663"/>
      <c r="AO39" s="663"/>
      <c r="AP39" s="663"/>
      <c r="AQ39" s="663"/>
      <c r="AR39" s="663"/>
      <c r="AS39" s="663"/>
      <c r="AT39" s="663"/>
      <c r="AU39" s="663"/>
      <c r="AV39" s="663"/>
      <c r="AW39" s="663"/>
      <c r="AX39" s="668"/>
    </row>
    <row r="40" spans="2:57" ht="3.75" customHeight="1" x14ac:dyDescent="0.3">
      <c r="B40" s="670"/>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2"/>
      <c r="AC40" s="671"/>
      <c r="AD40" s="671"/>
      <c r="AE40" s="671"/>
      <c r="AF40" s="671"/>
      <c r="AG40" s="671"/>
      <c r="AH40" s="671"/>
      <c r="AI40" s="671"/>
      <c r="AJ40" s="671"/>
      <c r="AK40" s="671"/>
      <c r="AL40" s="671"/>
      <c r="AM40" s="671"/>
      <c r="AN40" s="671"/>
      <c r="AO40" s="671"/>
      <c r="AP40" s="671"/>
      <c r="AQ40" s="671"/>
      <c r="AR40" s="671"/>
      <c r="AS40" s="671"/>
      <c r="AT40" s="671"/>
      <c r="AU40" s="671"/>
      <c r="AV40" s="671"/>
      <c r="AW40" s="671"/>
      <c r="AX40" s="673"/>
    </row>
    <row r="41" spans="2:57" ht="3" customHeight="1" x14ac:dyDescent="0.3">
      <c r="Z41" s="662"/>
    </row>
    <row r="42" spans="2:57" ht="3.75" customHeight="1" x14ac:dyDescent="0.3">
      <c r="B42" s="664"/>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6"/>
    </row>
    <row r="43" spans="2:57" ht="3.75" customHeight="1" x14ac:dyDescent="0.3">
      <c r="B43" s="667"/>
      <c r="C43" s="663"/>
      <c r="D43" s="663"/>
      <c r="E43" s="663"/>
      <c r="F43" s="663"/>
      <c r="G43" s="663"/>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8"/>
    </row>
    <row r="44" spans="2:57" ht="24" customHeight="1" x14ac:dyDescent="0.3">
      <c r="B44" s="667"/>
      <c r="C44" s="663"/>
      <c r="D44" s="1248" t="s">
        <v>1052</v>
      </c>
      <c r="E44" s="807"/>
      <c r="F44" s="807"/>
      <c r="G44" s="807"/>
      <c r="H44" s="1239">
        <f>rezeptkarte!$D$7</f>
        <v>0</v>
      </c>
      <c r="I44" s="1239"/>
      <c r="J44" s="1239"/>
      <c r="K44" s="1239"/>
      <c r="L44" s="1239"/>
      <c r="M44" s="1239"/>
      <c r="N44" s="1239"/>
      <c r="O44" s="1239"/>
      <c r="P44" s="1239"/>
      <c r="Q44" s="1239"/>
      <c r="R44" s="1239"/>
      <c r="S44" s="1239"/>
      <c r="T44" s="1239"/>
      <c r="U44" s="1239"/>
      <c r="V44" s="1240" t="s">
        <v>1278</v>
      </c>
      <c r="W44" s="676"/>
      <c r="X44" s="676"/>
      <c r="Y44" s="677"/>
      <c r="Z44" s="669"/>
      <c r="AA44"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44" s="1253"/>
      <c r="AC44" s="1253"/>
      <c r="AD44" s="1253"/>
      <c r="AE44" s="1253"/>
      <c r="AF44" s="1253"/>
      <c r="AG44" s="1253"/>
      <c r="AH44" s="1253"/>
      <c r="AI44" s="1253"/>
      <c r="AJ44" s="1253"/>
      <c r="AK44" s="1253"/>
      <c r="AL44" s="1253"/>
      <c r="AM44" s="1253"/>
      <c r="AN44" s="1253"/>
      <c r="AO44" s="1253"/>
      <c r="AP44" s="806"/>
      <c r="AQ44" s="806"/>
      <c r="AR44" s="806"/>
      <c r="AS44" s="806"/>
      <c r="AT44" s="806"/>
      <c r="AU44" s="806"/>
      <c r="AV44" s="806"/>
      <c r="AW44" s="663"/>
      <c r="AX44" s="668"/>
    </row>
    <row r="45" spans="2:57" ht="12" customHeight="1" x14ac:dyDescent="0.3">
      <c r="B45" s="667"/>
      <c r="C45" s="663"/>
      <c r="D45" s="1248"/>
      <c r="E45" s="678"/>
      <c r="F45" s="678"/>
      <c r="G45" s="678"/>
      <c r="H45" s="1241" t="str">
        <f>'sud-journal'!$AD$91</f>
        <v/>
      </c>
      <c r="I45" s="1241"/>
      <c r="J45" s="1242"/>
      <c r="K45" s="1243">
        <f>rezeptkarte!$M$10</f>
        <v>0</v>
      </c>
      <c r="L45" s="1244"/>
      <c r="M45" s="1244"/>
      <c r="N45" s="1244"/>
      <c r="O45" s="1245"/>
      <c r="P45" s="1249" t="str">
        <f>rezeptkarte!$W$10</f>
        <v/>
      </c>
      <c r="Q45" s="1250"/>
      <c r="R45" s="1251"/>
      <c r="S45" s="1246" t="str">
        <f>rezeptkarte!$AB$10</f>
        <v/>
      </c>
      <c r="T45" s="1246"/>
      <c r="U45" s="1246"/>
      <c r="V45" s="1240"/>
      <c r="W45" s="662"/>
      <c r="X45" s="662"/>
      <c r="Y45" s="662"/>
      <c r="Z45" s="669"/>
      <c r="AA45" s="1252"/>
      <c r="AB45" s="1253"/>
      <c r="AC45" s="1253"/>
      <c r="AD45" s="1253"/>
      <c r="AE45" s="1253"/>
      <c r="AF45" s="1253"/>
      <c r="AG45" s="1253"/>
      <c r="AH45" s="1253"/>
      <c r="AI45" s="1253"/>
      <c r="AJ45" s="1253"/>
      <c r="AK45" s="1253"/>
      <c r="AL45" s="1253"/>
      <c r="AM45" s="1253"/>
      <c r="AN45" s="1253"/>
      <c r="AO45" s="1253"/>
      <c r="AP45" s="806"/>
      <c r="AQ45" s="806"/>
      <c r="AR45" s="806"/>
      <c r="AS45" s="806"/>
      <c r="AT45" s="806"/>
      <c r="AU45" s="806"/>
      <c r="AV45" s="806"/>
      <c r="AW45" s="663"/>
      <c r="AX45" s="668"/>
    </row>
    <row r="46" spans="2:57" ht="12" customHeight="1" x14ac:dyDescent="0.3">
      <c r="B46" s="667"/>
      <c r="C46" s="663"/>
      <c r="D46" s="1248"/>
      <c r="E46" s="674"/>
      <c r="F46" s="674"/>
      <c r="G46" s="675"/>
      <c r="H46" s="675"/>
      <c r="I46" s="808"/>
      <c r="J46" s="808"/>
      <c r="K46" s="808"/>
      <c r="L46" s="675" t="s">
        <v>1050</v>
      </c>
      <c r="M46" s="1247">
        <f>vorbereitung!$G$7</f>
        <v>0</v>
      </c>
      <c r="N46" s="1247"/>
      <c r="O46" s="1247"/>
      <c r="P46" s="808"/>
      <c r="Q46" s="808"/>
      <c r="R46" s="675" t="s">
        <v>1051</v>
      </c>
      <c r="S46" s="1247">
        <f>$S$6</f>
        <v>43101</v>
      </c>
      <c r="T46" s="1247"/>
      <c r="U46" s="1247"/>
      <c r="V46" s="1240"/>
      <c r="W46" s="662"/>
      <c r="X46" s="662"/>
      <c r="Y46" s="662"/>
      <c r="Z46" s="669"/>
      <c r="AA46" s="1252"/>
      <c r="AB46" s="1253"/>
      <c r="AC46" s="1253"/>
      <c r="AD46" s="1253"/>
      <c r="AE46" s="1253"/>
      <c r="AF46" s="1253"/>
      <c r="AG46" s="1253"/>
      <c r="AH46" s="1253"/>
      <c r="AI46" s="1253"/>
      <c r="AJ46" s="1253"/>
      <c r="AK46" s="1253"/>
      <c r="AL46" s="1253"/>
      <c r="AM46" s="1253"/>
      <c r="AN46" s="1253"/>
      <c r="AO46" s="1253"/>
      <c r="AP46" s="806"/>
      <c r="AQ46" s="806"/>
      <c r="AR46" s="806"/>
      <c r="AS46" s="806"/>
      <c r="AT46" s="806"/>
      <c r="AU46" s="806"/>
      <c r="AV46" s="806"/>
      <c r="AW46" s="663"/>
      <c r="AX46" s="668"/>
    </row>
    <row r="47" spans="2:57" ht="3.75" customHeight="1" x14ac:dyDescent="0.3">
      <c r="B47" s="667"/>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8"/>
    </row>
    <row r="48" spans="2:57" ht="3.75" customHeight="1" x14ac:dyDescent="0.3">
      <c r="B48" s="670"/>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2"/>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3"/>
    </row>
    <row r="49" spans="2:50" ht="3" customHeight="1" x14ac:dyDescent="0.3">
      <c r="Z49" s="662"/>
    </row>
    <row r="50" spans="2:50" ht="3.75" customHeight="1" x14ac:dyDescent="0.3">
      <c r="B50" s="664"/>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5"/>
      <c r="AK50" s="665"/>
      <c r="AL50" s="665"/>
      <c r="AM50" s="665"/>
      <c r="AN50" s="665"/>
      <c r="AO50" s="665"/>
      <c r="AP50" s="665"/>
      <c r="AQ50" s="665"/>
      <c r="AR50" s="665"/>
      <c r="AS50" s="665"/>
      <c r="AT50" s="665"/>
      <c r="AU50" s="665"/>
      <c r="AV50" s="665"/>
      <c r="AW50" s="665"/>
      <c r="AX50" s="666"/>
    </row>
    <row r="51" spans="2:50" ht="3.75" customHeight="1" x14ac:dyDescent="0.3">
      <c r="B51" s="667"/>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c r="AI51" s="663"/>
      <c r="AJ51" s="663"/>
      <c r="AK51" s="663"/>
      <c r="AL51" s="663"/>
      <c r="AM51" s="663"/>
      <c r="AN51" s="663"/>
      <c r="AO51" s="663"/>
      <c r="AP51" s="663"/>
      <c r="AQ51" s="663"/>
      <c r="AR51" s="663"/>
      <c r="AS51" s="663"/>
      <c r="AT51" s="663"/>
      <c r="AU51" s="663"/>
      <c r="AV51" s="663"/>
      <c r="AW51" s="663"/>
      <c r="AX51" s="668"/>
    </row>
    <row r="52" spans="2:50" ht="24" customHeight="1" x14ac:dyDescent="0.3">
      <c r="B52" s="667"/>
      <c r="C52" s="663"/>
      <c r="D52" s="1248" t="s">
        <v>1052</v>
      </c>
      <c r="E52" s="807"/>
      <c r="F52" s="807"/>
      <c r="G52" s="807"/>
      <c r="H52" s="1239">
        <f>rezeptkarte!$D$7</f>
        <v>0</v>
      </c>
      <c r="I52" s="1239"/>
      <c r="J52" s="1239"/>
      <c r="K52" s="1239"/>
      <c r="L52" s="1239"/>
      <c r="M52" s="1239"/>
      <c r="N52" s="1239"/>
      <c r="O52" s="1239"/>
      <c r="P52" s="1239"/>
      <c r="Q52" s="1239"/>
      <c r="R52" s="1239"/>
      <c r="S52" s="1239"/>
      <c r="T52" s="1239"/>
      <c r="U52" s="1239"/>
      <c r="V52" s="1240" t="s">
        <v>1278</v>
      </c>
      <c r="W52" s="676"/>
      <c r="X52" s="676"/>
      <c r="Y52" s="677"/>
      <c r="Z52" s="669"/>
      <c r="AA52"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52" s="1253"/>
      <c r="AC52" s="1253"/>
      <c r="AD52" s="1253"/>
      <c r="AE52" s="1253"/>
      <c r="AF52" s="1253"/>
      <c r="AG52" s="1253"/>
      <c r="AH52" s="1253"/>
      <c r="AI52" s="1253"/>
      <c r="AJ52" s="1253"/>
      <c r="AK52" s="1253"/>
      <c r="AL52" s="1253"/>
      <c r="AM52" s="1253"/>
      <c r="AN52" s="1253"/>
      <c r="AO52" s="1253"/>
      <c r="AP52" s="806"/>
      <c r="AQ52" s="806"/>
      <c r="AR52" s="806"/>
      <c r="AS52" s="806"/>
      <c r="AT52" s="806"/>
      <c r="AU52" s="806"/>
      <c r="AV52" s="806"/>
      <c r="AW52" s="663"/>
      <c r="AX52" s="668"/>
    </row>
    <row r="53" spans="2:50" ht="12" customHeight="1" x14ac:dyDescent="0.3">
      <c r="B53" s="667"/>
      <c r="C53" s="663"/>
      <c r="D53" s="1248"/>
      <c r="E53" s="678"/>
      <c r="F53" s="678"/>
      <c r="G53" s="678"/>
      <c r="H53" s="1241" t="str">
        <f>'sud-journal'!$AD$91</f>
        <v/>
      </c>
      <c r="I53" s="1241"/>
      <c r="J53" s="1242"/>
      <c r="K53" s="1243">
        <f>rezeptkarte!$M$10</f>
        <v>0</v>
      </c>
      <c r="L53" s="1244"/>
      <c r="M53" s="1244"/>
      <c r="N53" s="1244"/>
      <c r="O53" s="1245"/>
      <c r="P53" s="1249" t="str">
        <f>rezeptkarte!$W$10</f>
        <v/>
      </c>
      <c r="Q53" s="1250"/>
      <c r="R53" s="1251"/>
      <c r="S53" s="1246" t="str">
        <f>rezeptkarte!$AB$10</f>
        <v/>
      </c>
      <c r="T53" s="1246"/>
      <c r="U53" s="1246"/>
      <c r="V53" s="1240"/>
      <c r="W53" s="662"/>
      <c r="X53" s="662"/>
      <c r="Y53" s="662"/>
      <c r="Z53" s="669"/>
      <c r="AA53" s="1252"/>
      <c r="AB53" s="1253"/>
      <c r="AC53" s="1253"/>
      <c r="AD53" s="1253"/>
      <c r="AE53" s="1253"/>
      <c r="AF53" s="1253"/>
      <c r="AG53" s="1253"/>
      <c r="AH53" s="1253"/>
      <c r="AI53" s="1253"/>
      <c r="AJ53" s="1253"/>
      <c r="AK53" s="1253"/>
      <c r="AL53" s="1253"/>
      <c r="AM53" s="1253"/>
      <c r="AN53" s="1253"/>
      <c r="AO53" s="1253"/>
      <c r="AP53" s="806"/>
      <c r="AQ53" s="806"/>
      <c r="AR53" s="806"/>
      <c r="AS53" s="806"/>
      <c r="AT53" s="806"/>
      <c r="AU53" s="806"/>
      <c r="AV53" s="806"/>
      <c r="AW53" s="663"/>
      <c r="AX53" s="668"/>
    </row>
    <row r="54" spans="2:50" ht="12" customHeight="1" x14ac:dyDescent="0.3">
      <c r="B54" s="667"/>
      <c r="C54" s="663"/>
      <c r="D54" s="1248"/>
      <c r="E54" s="674"/>
      <c r="F54" s="674"/>
      <c r="G54" s="675"/>
      <c r="H54" s="675"/>
      <c r="I54" s="808"/>
      <c r="J54" s="808"/>
      <c r="K54" s="808"/>
      <c r="L54" s="675" t="s">
        <v>1050</v>
      </c>
      <c r="M54" s="1247">
        <f>vorbereitung!$G$7</f>
        <v>0</v>
      </c>
      <c r="N54" s="1247"/>
      <c r="O54" s="1247"/>
      <c r="P54" s="808"/>
      <c r="Q54" s="808"/>
      <c r="R54" s="675" t="s">
        <v>1051</v>
      </c>
      <c r="S54" s="1247">
        <f>$S$6</f>
        <v>43101</v>
      </c>
      <c r="T54" s="1247"/>
      <c r="U54" s="1247"/>
      <c r="V54" s="1240"/>
      <c r="W54" s="662"/>
      <c r="X54" s="662"/>
      <c r="Y54" s="662"/>
      <c r="Z54" s="669"/>
      <c r="AA54" s="1252"/>
      <c r="AB54" s="1253"/>
      <c r="AC54" s="1253"/>
      <c r="AD54" s="1253"/>
      <c r="AE54" s="1253"/>
      <c r="AF54" s="1253"/>
      <c r="AG54" s="1253"/>
      <c r="AH54" s="1253"/>
      <c r="AI54" s="1253"/>
      <c r="AJ54" s="1253"/>
      <c r="AK54" s="1253"/>
      <c r="AL54" s="1253"/>
      <c r="AM54" s="1253"/>
      <c r="AN54" s="1253"/>
      <c r="AO54" s="1253"/>
      <c r="AP54" s="806"/>
      <c r="AQ54" s="806"/>
      <c r="AR54" s="806"/>
      <c r="AS54" s="806"/>
      <c r="AT54" s="806"/>
      <c r="AU54" s="806"/>
      <c r="AV54" s="806"/>
      <c r="AW54" s="663"/>
      <c r="AX54" s="668"/>
    </row>
    <row r="55" spans="2:50" ht="3.75" customHeight="1" x14ac:dyDescent="0.3">
      <c r="B55" s="667"/>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8"/>
    </row>
    <row r="56" spans="2:50" ht="3.75" customHeight="1" x14ac:dyDescent="0.3">
      <c r="B56" s="670"/>
      <c r="C56" s="671"/>
      <c r="D56" s="671"/>
      <c r="E56" s="671"/>
      <c r="F56" s="671"/>
      <c r="G56" s="671"/>
      <c r="H56" s="671"/>
      <c r="I56" s="671"/>
      <c r="J56" s="671"/>
      <c r="K56" s="671"/>
      <c r="L56" s="671"/>
      <c r="M56" s="671"/>
      <c r="N56" s="671"/>
      <c r="O56" s="671"/>
      <c r="P56" s="671"/>
      <c r="Q56" s="671"/>
      <c r="R56" s="671"/>
      <c r="S56" s="671"/>
      <c r="T56" s="671"/>
      <c r="U56" s="671"/>
      <c r="V56" s="671"/>
      <c r="W56" s="671"/>
      <c r="X56" s="671"/>
      <c r="Y56" s="671"/>
      <c r="Z56" s="671"/>
      <c r="AA56" s="671"/>
      <c r="AB56" s="672"/>
      <c r="AC56" s="671"/>
      <c r="AD56" s="671"/>
      <c r="AE56" s="671"/>
      <c r="AF56" s="671"/>
      <c r="AG56" s="671"/>
      <c r="AH56" s="671"/>
      <c r="AI56" s="671"/>
      <c r="AJ56" s="671"/>
      <c r="AK56" s="671"/>
      <c r="AL56" s="671"/>
      <c r="AM56" s="671"/>
      <c r="AN56" s="671"/>
      <c r="AO56" s="671"/>
      <c r="AP56" s="671"/>
      <c r="AQ56" s="671"/>
      <c r="AR56" s="671"/>
      <c r="AS56" s="671"/>
      <c r="AT56" s="671"/>
      <c r="AU56" s="671"/>
      <c r="AV56" s="671"/>
      <c r="AW56" s="671"/>
      <c r="AX56" s="673"/>
    </row>
    <row r="57" spans="2:50" ht="3" customHeight="1" x14ac:dyDescent="0.3">
      <c r="Z57" s="662"/>
    </row>
    <row r="58" spans="2:50" ht="3.75" customHeight="1" x14ac:dyDescent="0.3">
      <c r="B58" s="664"/>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c r="AI58" s="665"/>
      <c r="AJ58" s="665"/>
      <c r="AK58" s="665"/>
      <c r="AL58" s="665"/>
      <c r="AM58" s="665"/>
      <c r="AN58" s="665"/>
      <c r="AO58" s="665"/>
      <c r="AP58" s="665"/>
      <c r="AQ58" s="665"/>
      <c r="AR58" s="665"/>
      <c r="AS58" s="665"/>
      <c r="AT58" s="665"/>
      <c r="AU58" s="665"/>
      <c r="AV58" s="665"/>
      <c r="AW58" s="665"/>
      <c r="AX58" s="666"/>
    </row>
    <row r="59" spans="2:50" ht="3.75" customHeight="1" x14ac:dyDescent="0.3">
      <c r="B59" s="667"/>
      <c r="C59" s="663"/>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3"/>
      <c r="AL59" s="663"/>
      <c r="AM59" s="663"/>
      <c r="AN59" s="663"/>
      <c r="AO59" s="663"/>
      <c r="AP59" s="663"/>
      <c r="AQ59" s="663"/>
      <c r="AR59" s="663"/>
      <c r="AS59" s="663"/>
      <c r="AT59" s="663"/>
      <c r="AU59" s="663"/>
      <c r="AV59" s="663"/>
      <c r="AW59" s="663"/>
      <c r="AX59" s="668"/>
    </row>
    <row r="60" spans="2:50" ht="24" customHeight="1" x14ac:dyDescent="0.3">
      <c r="B60" s="667"/>
      <c r="C60" s="663"/>
      <c r="D60" s="1248" t="s">
        <v>1052</v>
      </c>
      <c r="E60" s="807"/>
      <c r="F60" s="807"/>
      <c r="G60" s="807"/>
      <c r="H60" s="1239">
        <f>rezeptkarte!$D$7</f>
        <v>0</v>
      </c>
      <c r="I60" s="1239"/>
      <c r="J60" s="1239"/>
      <c r="K60" s="1239"/>
      <c r="L60" s="1239"/>
      <c r="M60" s="1239"/>
      <c r="N60" s="1239"/>
      <c r="O60" s="1239"/>
      <c r="P60" s="1239"/>
      <c r="Q60" s="1239"/>
      <c r="R60" s="1239"/>
      <c r="S60" s="1239"/>
      <c r="T60" s="1239"/>
      <c r="U60" s="1239"/>
      <c r="V60" s="1240" t="s">
        <v>1278</v>
      </c>
      <c r="W60" s="676"/>
      <c r="X60" s="676"/>
      <c r="Y60" s="677"/>
      <c r="Z60" s="669"/>
      <c r="AA60" s="1252"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AB60" s="1253"/>
      <c r="AC60" s="1253"/>
      <c r="AD60" s="1253"/>
      <c r="AE60" s="1253"/>
      <c r="AF60" s="1253"/>
      <c r="AG60" s="1253"/>
      <c r="AH60" s="1253"/>
      <c r="AI60" s="1253"/>
      <c r="AJ60" s="1253"/>
      <c r="AK60" s="1253"/>
      <c r="AL60" s="1253"/>
      <c r="AM60" s="1253"/>
      <c r="AN60" s="1253"/>
      <c r="AO60" s="1253"/>
      <c r="AP60" s="806"/>
      <c r="AQ60" s="806"/>
      <c r="AR60" s="806"/>
      <c r="AS60" s="806"/>
      <c r="AT60" s="806"/>
      <c r="AU60" s="806"/>
      <c r="AV60" s="806"/>
      <c r="AW60" s="663"/>
      <c r="AX60" s="668"/>
    </row>
    <row r="61" spans="2:50" ht="12" customHeight="1" x14ac:dyDescent="0.3">
      <c r="B61" s="667"/>
      <c r="C61" s="663"/>
      <c r="D61" s="1248"/>
      <c r="E61" s="678"/>
      <c r="F61" s="678"/>
      <c r="G61" s="678"/>
      <c r="H61" s="1241" t="str">
        <f>'sud-journal'!$AD$91</f>
        <v/>
      </c>
      <c r="I61" s="1241"/>
      <c r="J61" s="1242"/>
      <c r="K61" s="1243">
        <f>rezeptkarte!$M$10</f>
        <v>0</v>
      </c>
      <c r="L61" s="1244"/>
      <c r="M61" s="1244"/>
      <c r="N61" s="1244"/>
      <c r="O61" s="1245"/>
      <c r="P61" s="1249" t="str">
        <f>rezeptkarte!$W$10</f>
        <v/>
      </c>
      <c r="Q61" s="1250"/>
      <c r="R61" s="1251"/>
      <c r="S61" s="1246" t="str">
        <f>rezeptkarte!$AB$10</f>
        <v/>
      </c>
      <c r="T61" s="1246"/>
      <c r="U61" s="1246"/>
      <c r="V61" s="1240"/>
      <c r="W61" s="662"/>
      <c r="X61" s="662"/>
      <c r="Y61" s="662"/>
      <c r="Z61" s="669"/>
      <c r="AA61" s="1252"/>
      <c r="AB61" s="1253"/>
      <c r="AC61" s="1253"/>
      <c r="AD61" s="1253"/>
      <c r="AE61" s="1253"/>
      <c r="AF61" s="1253"/>
      <c r="AG61" s="1253"/>
      <c r="AH61" s="1253"/>
      <c r="AI61" s="1253"/>
      <c r="AJ61" s="1253"/>
      <c r="AK61" s="1253"/>
      <c r="AL61" s="1253"/>
      <c r="AM61" s="1253"/>
      <c r="AN61" s="1253"/>
      <c r="AO61" s="1253"/>
      <c r="AP61" s="806"/>
      <c r="AQ61" s="806"/>
      <c r="AR61" s="806"/>
      <c r="AS61" s="806"/>
      <c r="AT61" s="806"/>
      <c r="AU61" s="806"/>
      <c r="AV61" s="806"/>
      <c r="AW61" s="663"/>
      <c r="AX61" s="668"/>
    </row>
    <row r="62" spans="2:50" ht="12" customHeight="1" x14ac:dyDescent="0.3">
      <c r="B62" s="667"/>
      <c r="C62" s="663"/>
      <c r="D62" s="1248"/>
      <c r="E62" s="674"/>
      <c r="F62" s="674"/>
      <c r="G62" s="675"/>
      <c r="H62" s="675"/>
      <c r="I62" s="808"/>
      <c r="J62" s="808"/>
      <c r="K62" s="808"/>
      <c r="L62" s="675" t="s">
        <v>1050</v>
      </c>
      <c r="M62" s="1247">
        <f>vorbereitung!$G$7</f>
        <v>0</v>
      </c>
      <c r="N62" s="1247"/>
      <c r="O62" s="1247"/>
      <c r="P62" s="808"/>
      <c r="Q62" s="808"/>
      <c r="R62" s="675" t="s">
        <v>1051</v>
      </c>
      <c r="S62" s="1247">
        <f>$S$6</f>
        <v>43101</v>
      </c>
      <c r="T62" s="1247"/>
      <c r="U62" s="1247"/>
      <c r="V62" s="1240"/>
      <c r="W62" s="662"/>
      <c r="X62" s="662"/>
      <c r="Y62" s="662"/>
      <c r="Z62" s="669"/>
      <c r="AA62" s="1252"/>
      <c r="AB62" s="1253"/>
      <c r="AC62" s="1253"/>
      <c r="AD62" s="1253"/>
      <c r="AE62" s="1253"/>
      <c r="AF62" s="1253"/>
      <c r="AG62" s="1253"/>
      <c r="AH62" s="1253"/>
      <c r="AI62" s="1253"/>
      <c r="AJ62" s="1253"/>
      <c r="AK62" s="1253"/>
      <c r="AL62" s="1253"/>
      <c r="AM62" s="1253"/>
      <c r="AN62" s="1253"/>
      <c r="AO62" s="1253"/>
      <c r="AP62" s="806"/>
      <c r="AQ62" s="806"/>
      <c r="AR62" s="806"/>
      <c r="AS62" s="806"/>
      <c r="AT62" s="806"/>
      <c r="AU62" s="806"/>
      <c r="AV62" s="806"/>
      <c r="AW62" s="663"/>
      <c r="AX62" s="668"/>
    </row>
    <row r="63" spans="2:50" ht="3.75" customHeight="1" x14ac:dyDescent="0.3">
      <c r="B63" s="667"/>
      <c r="C63" s="663"/>
      <c r="D63" s="663"/>
      <c r="E63" s="663"/>
      <c r="F63" s="663"/>
      <c r="G63" s="663"/>
      <c r="H63" s="663"/>
      <c r="I63" s="663"/>
      <c r="J63" s="663"/>
      <c r="K63" s="663"/>
      <c r="L63" s="663"/>
      <c r="M63" s="663"/>
      <c r="N63" s="663"/>
      <c r="O63" s="663"/>
      <c r="P63" s="663"/>
      <c r="Q63" s="663"/>
      <c r="R63" s="663"/>
      <c r="S63" s="663"/>
      <c r="T63" s="663"/>
      <c r="U63" s="663"/>
      <c r="V63" s="663"/>
      <c r="W63" s="663"/>
      <c r="X63" s="663"/>
      <c r="Y63" s="663"/>
      <c r="Z63" s="663"/>
      <c r="AA63" s="663"/>
      <c r="AB63" s="663"/>
      <c r="AC63" s="663"/>
      <c r="AD63" s="663"/>
      <c r="AE63" s="663"/>
      <c r="AF63" s="663"/>
      <c r="AG63" s="663"/>
      <c r="AH63" s="663"/>
      <c r="AI63" s="663"/>
      <c r="AJ63" s="663"/>
      <c r="AK63" s="663"/>
      <c r="AL63" s="663"/>
      <c r="AM63" s="663"/>
      <c r="AN63" s="663"/>
      <c r="AO63" s="663"/>
      <c r="AP63" s="663"/>
      <c r="AQ63" s="663"/>
      <c r="AR63" s="663"/>
      <c r="AS63" s="663"/>
      <c r="AT63" s="663"/>
      <c r="AU63" s="663"/>
      <c r="AV63" s="663"/>
      <c r="AW63" s="663"/>
      <c r="AX63" s="668"/>
    </row>
    <row r="64" spans="2:50" ht="3.75" customHeight="1" x14ac:dyDescent="0.3">
      <c r="B64" s="670"/>
      <c r="C64" s="671"/>
      <c r="D64" s="671"/>
      <c r="E64" s="671"/>
      <c r="F64" s="671"/>
      <c r="G64" s="671"/>
      <c r="H64" s="671"/>
      <c r="I64" s="671"/>
      <c r="J64" s="671"/>
      <c r="K64" s="671"/>
      <c r="L64" s="671"/>
      <c r="M64" s="671"/>
      <c r="N64" s="671"/>
      <c r="O64" s="671"/>
      <c r="P64" s="671"/>
      <c r="Q64" s="671"/>
      <c r="R64" s="671"/>
      <c r="S64" s="671"/>
      <c r="T64" s="671"/>
      <c r="U64" s="671"/>
      <c r="V64" s="671"/>
      <c r="W64" s="671"/>
      <c r="X64" s="671"/>
      <c r="Y64" s="671"/>
      <c r="Z64" s="671"/>
      <c r="AA64" s="671"/>
      <c r="AB64" s="672"/>
      <c r="AC64" s="671"/>
      <c r="AD64" s="671"/>
      <c r="AE64" s="671"/>
      <c r="AF64" s="671"/>
      <c r="AG64" s="671"/>
      <c r="AH64" s="671"/>
      <c r="AI64" s="671"/>
      <c r="AJ64" s="671"/>
      <c r="AK64" s="671"/>
      <c r="AL64" s="671"/>
      <c r="AM64" s="671"/>
      <c r="AN64" s="671"/>
      <c r="AO64" s="671"/>
      <c r="AP64" s="671"/>
      <c r="AQ64" s="671"/>
      <c r="AR64" s="671"/>
      <c r="AS64" s="671"/>
      <c r="AT64" s="671"/>
      <c r="AU64" s="671"/>
      <c r="AV64" s="671"/>
      <c r="AW64" s="671"/>
      <c r="AX64" s="673"/>
    </row>
    <row r="65" spans="26:26" ht="3.75" customHeight="1" x14ac:dyDescent="0.3">
      <c r="Z65" s="662"/>
    </row>
    <row r="66" spans="26:26" x14ac:dyDescent="0.3">
      <c r="Z66" s="662"/>
    </row>
  </sheetData>
  <mergeCells count="80">
    <mergeCell ref="AA44:AO46"/>
    <mergeCell ref="AA52:AO54"/>
    <mergeCell ref="V4:V6"/>
    <mergeCell ref="V12:V14"/>
    <mergeCell ref="H20:U20"/>
    <mergeCell ref="V20:V22"/>
    <mergeCell ref="H21:J21"/>
    <mergeCell ref="K21:O21"/>
    <mergeCell ref="S21:U21"/>
    <mergeCell ref="AA4:AO6"/>
    <mergeCell ref="AA12:AO14"/>
    <mergeCell ref="AA20:AO22"/>
    <mergeCell ref="AA28:AO30"/>
    <mergeCell ref="AA36:AO38"/>
    <mergeCell ref="S22:U22"/>
    <mergeCell ref="S30:U30"/>
    <mergeCell ref="D60:D62"/>
    <mergeCell ref="P61:R61"/>
    <mergeCell ref="H60:U60"/>
    <mergeCell ref="P53:R53"/>
    <mergeCell ref="D20:D22"/>
    <mergeCell ref="P21:R21"/>
    <mergeCell ref="D28:D30"/>
    <mergeCell ref="P29:R29"/>
    <mergeCell ref="H28:U28"/>
    <mergeCell ref="H29:J29"/>
    <mergeCell ref="K29:O29"/>
    <mergeCell ref="S29:U29"/>
    <mergeCell ref="M30:O30"/>
    <mergeCell ref="M54:O54"/>
    <mergeCell ref="S54:U54"/>
    <mergeCell ref="M22:O22"/>
    <mergeCell ref="V60:V62"/>
    <mergeCell ref="H61:J61"/>
    <mergeCell ref="K61:O61"/>
    <mergeCell ref="S61:U61"/>
    <mergeCell ref="M62:O62"/>
    <mergeCell ref="S62:U62"/>
    <mergeCell ref="AA60:AO62"/>
    <mergeCell ref="D36:D38"/>
    <mergeCell ref="P37:R37"/>
    <mergeCell ref="D52:D54"/>
    <mergeCell ref="D44:D46"/>
    <mergeCell ref="H44:U44"/>
    <mergeCell ref="H45:J45"/>
    <mergeCell ref="K45:O45"/>
    <mergeCell ref="S45:U45"/>
    <mergeCell ref="M46:O46"/>
    <mergeCell ref="S46:U46"/>
    <mergeCell ref="H52:U52"/>
    <mergeCell ref="H53:J53"/>
    <mergeCell ref="K53:O53"/>
    <mergeCell ref="S53:U53"/>
    <mergeCell ref="P45:R45"/>
    <mergeCell ref="D12:D14"/>
    <mergeCell ref="D4:D6"/>
    <mergeCell ref="P13:R13"/>
    <mergeCell ref="H4:U4"/>
    <mergeCell ref="H5:J5"/>
    <mergeCell ref="K5:O5"/>
    <mergeCell ref="S5:U5"/>
    <mergeCell ref="M6:O6"/>
    <mergeCell ref="S6:U6"/>
    <mergeCell ref="H12:U12"/>
    <mergeCell ref="P5:R5"/>
    <mergeCell ref="M14:O14"/>
    <mergeCell ref="S14:U14"/>
    <mergeCell ref="H13:J13"/>
    <mergeCell ref="K13:O13"/>
    <mergeCell ref="S13:U13"/>
    <mergeCell ref="H36:U36"/>
    <mergeCell ref="V28:V30"/>
    <mergeCell ref="V44:V46"/>
    <mergeCell ref="V52:V54"/>
    <mergeCell ref="V36:V38"/>
    <mergeCell ref="H37:J37"/>
    <mergeCell ref="K37:O37"/>
    <mergeCell ref="S37:U37"/>
    <mergeCell ref="M38:O38"/>
    <mergeCell ref="S38:U38"/>
  </mergeCells>
  <pageMargins left="0.39370078740157483" right="0.39370078740157483" top="0.39370078740157483" bottom="0.3937007874015748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4C21D-7C51-4DA9-BEFF-3FA45A3F25F9}">
  <dimension ref="A2:AX19"/>
  <sheetViews>
    <sheetView showRowColHeaders="0" zoomScaleNormal="100" workbookViewId="0">
      <selection activeCell="Y14" sqref="Y14:AJ17"/>
    </sheetView>
  </sheetViews>
  <sheetFormatPr baseColWidth="10" defaultColWidth="11.44140625" defaultRowHeight="14.4" x14ac:dyDescent="0.3"/>
  <cols>
    <col min="1" max="1" width="2.88671875" style="809" customWidth="1"/>
    <col min="2" max="3" width="0.6640625" style="809" customWidth="1"/>
    <col min="4" max="19" width="2.88671875" style="809" customWidth="1"/>
    <col min="20" max="21" width="0.6640625" style="809" customWidth="1"/>
    <col min="22" max="22" width="0.44140625" style="809" customWidth="1"/>
    <col min="23" max="24" width="0.6640625" style="809" customWidth="1"/>
    <col min="25" max="40" width="2.88671875" style="809" customWidth="1"/>
    <col min="41" max="42" width="0.6640625" style="809" customWidth="1"/>
    <col min="43" max="44" width="5" style="809" customWidth="1"/>
    <col min="45" max="214" width="11.44140625" style="809"/>
    <col min="215" max="215" width="2.88671875" style="809" customWidth="1"/>
    <col min="216" max="217" width="0.6640625" style="809" customWidth="1"/>
    <col min="218" max="262" width="2.88671875" style="809" customWidth="1"/>
    <col min="263" max="264" width="0.6640625" style="809" customWidth="1"/>
    <col min="265" max="267" width="2.88671875" style="809" customWidth="1"/>
    <col min="268" max="470" width="11.44140625" style="809"/>
    <col min="471" max="471" width="2.88671875" style="809" customWidth="1"/>
    <col min="472" max="473" width="0.6640625" style="809" customWidth="1"/>
    <col min="474" max="518" width="2.88671875" style="809" customWidth="1"/>
    <col min="519" max="520" width="0.6640625" style="809" customWidth="1"/>
    <col min="521" max="523" width="2.88671875" style="809" customWidth="1"/>
    <col min="524" max="726" width="11.44140625" style="809"/>
    <col min="727" max="727" width="2.88671875" style="809" customWidth="1"/>
    <col min="728" max="729" width="0.6640625" style="809" customWidth="1"/>
    <col min="730" max="774" width="2.88671875" style="809" customWidth="1"/>
    <col min="775" max="776" width="0.6640625" style="809" customWidth="1"/>
    <col min="777" max="779" width="2.88671875" style="809" customWidth="1"/>
    <col min="780" max="982" width="11.44140625" style="809"/>
    <col min="983" max="983" width="2.88671875" style="809" customWidth="1"/>
    <col min="984" max="985" width="0.6640625" style="809" customWidth="1"/>
    <col min="986" max="1030" width="2.88671875" style="809" customWidth="1"/>
    <col min="1031" max="1032" width="0.6640625" style="809" customWidth="1"/>
    <col min="1033" max="1035" width="2.88671875" style="809" customWidth="1"/>
    <col min="1036" max="1238" width="11.44140625" style="809"/>
    <col min="1239" max="1239" width="2.88671875" style="809" customWidth="1"/>
    <col min="1240" max="1241" width="0.6640625" style="809" customWidth="1"/>
    <col min="1242" max="1286" width="2.88671875" style="809" customWidth="1"/>
    <col min="1287" max="1288" width="0.6640625" style="809" customWidth="1"/>
    <col min="1289" max="1291" width="2.88671875" style="809" customWidth="1"/>
    <col min="1292" max="1494" width="11.44140625" style="809"/>
    <col min="1495" max="1495" width="2.88671875" style="809" customWidth="1"/>
    <col min="1496" max="1497" width="0.6640625" style="809" customWidth="1"/>
    <col min="1498" max="1542" width="2.88671875" style="809" customWidth="1"/>
    <col min="1543" max="1544" width="0.6640625" style="809" customWidth="1"/>
    <col min="1545" max="1547" width="2.88671875" style="809" customWidth="1"/>
    <col min="1548" max="1750" width="11.44140625" style="809"/>
    <col min="1751" max="1751" width="2.88671875" style="809" customWidth="1"/>
    <col min="1752" max="1753" width="0.6640625" style="809" customWidth="1"/>
    <col min="1754" max="1798" width="2.88671875" style="809" customWidth="1"/>
    <col min="1799" max="1800" width="0.6640625" style="809" customWidth="1"/>
    <col min="1801" max="1803" width="2.88671875" style="809" customWidth="1"/>
    <col min="1804" max="2006" width="11.44140625" style="809"/>
    <col min="2007" max="2007" width="2.88671875" style="809" customWidth="1"/>
    <col min="2008" max="2009" width="0.6640625" style="809" customWidth="1"/>
    <col min="2010" max="2054" width="2.88671875" style="809" customWidth="1"/>
    <col min="2055" max="2056" width="0.6640625" style="809" customWidth="1"/>
    <col min="2057" max="2059" width="2.88671875" style="809" customWidth="1"/>
    <col min="2060" max="2262" width="11.44140625" style="809"/>
    <col min="2263" max="2263" width="2.88671875" style="809" customWidth="1"/>
    <col min="2264" max="2265" width="0.6640625" style="809" customWidth="1"/>
    <col min="2266" max="2310" width="2.88671875" style="809" customWidth="1"/>
    <col min="2311" max="2312" width="0.6640625" style="809" customWidth="1"/>
    <col min="2313" max="2315" width="2.88671875" style="809" customWidth="1"/>
    <col min="2316" max="2518" width="11.44140625" style="809"/>
    <col min="2519" max="2519" width="2.88671875" style="809" customWidth="1"/>
    <col min="2520" max="2521" width="0.6640625" style="809" customWidth="1"/>
    <col min="2522" max="2566" width="2.88671875" style="809" customWidth="1"/>
    <col min="2567" max="2568" width="0.6640625" style="809" customWidth="1"/>
    <col min="2569" max="2571" width="2.88671875" style="809" customWidth="1"/>
    <col min="2572" max="2774" width="11.44140625" style="809"/>
    <col min="2775" max="2775" width="2.88671875" style="809" customWidth="1"/>
    <col min="2776" max="2777" width="0.6640625" style="809" customWidth="1"/>
    <col min="2778" max="2822" width="2.88671875" style="809" customWidth="1"/>
    <col min="2823" max="2824" width="0.6640625" style="809" customWidth="1"/>
    <col min="2825" max="2827" width="2.88671875" style="809" customWidth="1"/>
    <col min="2828" max="3030" width="11.44140625" style="809"/>
    <col min="3031" max="3031" width="2.88671875" style="809" customWidth="1"/>
    <col min="3032" max="3033" width="0.6640625" style="809" customWidth="1"/>
    <col min="3034" max="3078" width="2.88671875" style="809" customWidth="1"/>
    <col min="3079" max="3080" width="0.6640625" style="809" customWidth="1"/>
    <col min="3081" max="3083" width="2.88671875" style="809" customWidth="1"/>
    <col min="3084" max="3286" width="11.44140625" style="809"/>
    <col min="3287" max="3287" width="2.88671875" style="809" customWidth="1"/>
    <col min="3288" max="3289" width="0.6640625" style="809" customWidth="1"/>
    <col min="3290" max="3334" width="2.88671875" style="809" customWidth="1"/>
    <col min="3335" max="3336" width="0.6640625" style="809" customWidth="1"/>
    <col min="3337" max="3339" width="2.88671875" style="809" customWidth="1"/>
    <col min="3340" max="3542" width="11.44140625" style="809"/>
    <col min="3543" max="3543" width="2.88671875" style="809" customWidth="1"/>
    <col min="3544" max="3545" width="0.6640625" style="809" customWidth="1"/>
    <col min="3546" max="3590" width="2.88671875" style="809" customWidth="1"/>
    <col min="3591" max="3592" width="0.6640625" style="809" customWidth="1"/>
    <col min="3593" max="3595" width="2.88671875" style="809" customWidth="1"/>
    <col min="3596" max="3798" width="11.44140625" style="809"/>
    <col min="3799" max="3799" width="2.88671875" style="809" customWidth="1"/>
    <col min="3800" max="3801" width="0.6640625" style="809" customWidth="1"/>
    <col min="3802" max="3846" width="2.88671875" style="809" customWidth="1"/>
    <col min="3847" max="3848" width="0.6640625" style="809" customWidth="1"/>
    <col min="3849" max="3851" width="2.88671875" style="809" customWidth="1"/>
    <col min="3852" max="4054" width="11.44140625" style="809"/>
    <col min="4055" max="4055" width="2.88671875" style="809" customWidth="1"/>
    <col min="4056" max="4057" width="0.6640625" style="809" customWidth="1"/>
    <col min="4058" max="4102" width="2.88671875" style="809" customWidth="1"/>
    <col min="4103" max="4104" width="0.6640625" style="809" customWidth="1"/>
    <col min="4105" max="4107" width="2.88671875" style="809" customWidth="1"/>
    <col min="4108" max="4310" width="11.44140625" style="809"/>
    <col min="4311" max="4311" width="2.88671875" style="809" customWidth="1"/>
    <col min="4312" max="4313" width="0.6640625" style="809" customWidth="1"/>
    <col min="4314" max="4358" width="2.88671875" style="809" customWidth="1"/>
    <col min="4359" max="4360" width="0.6640625" style="809" customWidth="1"/>
    <col min="4361" max="4363" width="2.88671875" style="809" customWidth="1"/>
    <col min="4364" max="4566" width="11.44140625" style="809"/>
    <col min="4567" max="4567" width="2.88671875" style="809" customWidth="1"/>
    <col min="4568" max="4569" width="0.6640625" style="809" customWidth="1"/>
    <col min="4570" max="4614" width="2.88671875" style="809" customWidth="1"/>
    <col min="4615" max="4616" width="0.6640625" style="809" customWidth="1"/>
    <col min="4617" max="4619" width="2.88671875" style="809" customWidth="1"/>
    <col min="4620" max="4822" width="11.44140625" style="809"/>
    <col min="4823" max="4823" width="2.88671875" style="809" customWidth="1"/>
    <col min="4824" max="4825" width="0.6640625" style="809" customWidth="1"/>
    <col min="4826" max="4870" width="2.88671875" style="809" customWidth="1"/>
    <col min="4871" max="4872" width="0.6640625" style="809" customWidth="1"/>
    <col min="4873" max="4875" width="2.88671875" style="809" customWidth="1"/>
    <col min="4876" max="5078" width="11.44140625" style="809"/>
    <col min="5079" max="5079" width="2.88671875" style="809" customWidth="1"/>
    <col min="5080" max="5081" width="0.6640625" style="809" customWidth="1"/>
    <col min="5082" max="5126" width="2.88671875" style="809" customWidth="1"/>
    <col min="5127" max="5128" width="0.6640625" style="809" customWidth="1"/>
    <col min="5129" max="5131" width="2.88671875" style="809" customWidth="1"/>
    <col min="5132" max="5334" width="11.44140625" style="809"/>
    <col min="5335" max="5335" width="2.88671875" style="809" customWidth="1"/>
    <col min="5336" max="5337" width="0.6640625" style="809" customWidth="1"/>
    <col min="5338" max="5382" width="2.88671875" style="809" customWidth="1"/>
    <col min="5383" max="5384" width="0.6640625" style="809" customWidth="1"/>
    <col min="5385" max="5387" width="2.88671875" style="809" customWidth="1"/>
    <col min="5388" max="5590" width="11.44140625" style="809"/>
    <col min="5591" max="5591" width="2.88671875" style="809" customWidth="1"/>
    <col min="5592" max="5593" width="0.6640625" style="809" customWidth="1"/>
    <col min="5594" max="5638" width="2.88671875" style="809" customWidth="1"/>
    <col min="5639" max="5640" width="0.6640625" style="809" customWidth="1"/>
    <col min="5641" max="5643" width="2.88671875" style="809" customWidth="1"/>
    <col min="5644" max="5846" width="11.44140625" style="809"/>
    <col min="5847" max="5847" width="2.88671875" style="809" customWidth="1"/>
    <col min="5848" max="5849" width="0.6640625" style="809" customWidth="1"/>
    <col min="5850" max="5894" width="2.88671875" style="809" customWidth="1"/>
    <col min="5895" max="5896" width="0.6640625" style="809" customWidth="1"/>
    <col min="5897" max="5899" width="2.88671875" style="809" customWidth="1"/>
    <col min="5900" max="6102" width="11.44140625" style="809"/>
    <col min="6103" max="6103" width="2.88671875" style="809" customWidth="1"/>
    <col min="6104" max="6105" width="0.6640625" style="809" customWidth="1"/>
    <col min="6106" max="6150" width="2.88671875" style="809" customWidth="1"/>
    <col min="6151" max="6152" width="0.6640625" style="809" customWidth="1"/>
    <col min="6153" max="6155" width="2.88671875" style="809" customWidth="1"/>
    <col min="6156" max="6358" width="11.44140625" style="809"/>
    <col min="6359" max="6359" width="2.88671875" style="809" customWidth="1"/>
    <col min="6360" max="6361" width="0.6640625" style="809" customWidth="1"/>
    <col min="6362" max="6406" width="2.88671875" style="809" customWidth="1"/>
    <col min="6407" max="6408" width="0.6640625" style="809" customWidth="1"/>
    <col min="6409" max="6411" width="2.88671875" style="809" customWidth="1"/>
    <col min="6412" max="6614" width="11.44140625" style="809"/>
    <col min="6615" max="6615" width="2.88671875" style="809" customWidth="1"/>
    <col min="6616" max="6617" width="0.6640625" style="809" customWidth="1"/>
    <col min="6618" max="6662" width="2.88671875" style="809" customWidth="1"/>
    <col min="6663" max="6664" width="0.6640625" style="809" customWidth="1"/>
    <col min="6665" max="6667" width="2.88671875" style="809" customWidth="1"/>
    <col min="6668" max="6870" width="11.44140625" style="809"/>
    <col min="6871" max="6871" width="2.88671875" style="809" customWidth="1"/>
    <col min="6872" max="6873" width="0.6640625" style="809" customWidth="1"/>
    <col min="6874" max="6918" width="2.88671875" style="809" customWidth="1"/>
    <col min="6919" max="6920" width="0.6640625" style="809" customWidth="1"/>
    <col min="6921" max="6923" width="2.88671875" style="809" customWidth="1"/>
    <col min="6924" max="7126" width="11.44140625" style="809"/>
    <col min="7127" max="7127" width="2.88671875" style="809" customWidth="1"/>
    <col min="7128" max="7129" width="0.6640625" style="809" customWidth="1"/>
    <col min="7130" max="7174" width="2.88671875" style="809" customWidth="1"/>
    <col min="7175" max="7176" width="0.6640625" style="809" customWidth="1"/>
    <col min="7177" max="7179" width="2.88671875" style="809" customWidth="1"/>
    <col min="7180" max="7382" width="11.44140625" style="809"/>
    <col min="7383" max="7383" width="2.88671875" style="809" customWidth="1"/>
    <col min="7384" max="7385" width="0.6640625" style="809" customWidth="1"/>
    <col min="7386" max="7430" width="2.88671875" style="809" customWidth="1"/>
    <col min="7431" max="7432" width="0.6640625" style="809" customWidth="1"/>
    <col min="7433" max="7435" width="2.88671875" style="809" customWidth="1"/>
    <col min="7436" max="7638" width="11.44140625" style="809"/>
    <col min="7639" max="7639" width="2.88671875" style="809" customWidth="1"/>
    <col min="7640" max="7641" width="0.6640625" style="809" customWidth="1"/>
    <col min="7642" max="7686" width="2.88671875" style="809" customWidth="1"/>
    <col min="7687" max="7688" width="0.6640625" style="809" customWidth="1"/>
    <col min="7689" max="7691" width="2.88671875" style="809" customWidth="1"/>
    <col min="7692" max="7894" width="11.44140625" style="809"/>
    <col min="7895" max="7895" width="2.88671875" style="809" customWidth="1"/>
    <col min="7896" max="7897" width="0.6640625" style="809" customWidth="1"/>
    <col min="7898" max="7942" width="2.88671875" style="809" customWidth="1"/>
    <col min="7943" max="7944" width="0.6640625" style="809" customWidth="1"/>
    <col min="7945" max="7947" width="2.88671875" style="809" customWidth="1"/>
    <col min="7948" max="8150" width="11.44140625" style="809"/>
    <col min="8151" max="8151" width="2.88671875" style="809" customWidth="1"/>
    <col min="8152" max="8153" width="0.6640625" style="809" customWidth="1"/>
    <col min="8154" max="8198" width="2.88671875" style="809" customWidth="1"/>
    <col min="8199" max="8200" width="0.6640625" style="809" customWidth="1"/>
    <col min="8201" max="8203" width="2.88671875" style="809" customWidth="1"/>
    <col min="8204" max="8406" width="11.44140625" style="809"/>
    <col min="8407" max="8407" width="2.88671875" style="809" customWidth="1"/>
    <col min="8408" max="8409" width="0.6640625" style="809" customWidth="1"/>
    <col min="8410" max="8454" width="2.88671875" style="809" customWidth="1"/>
    <col min="8455" max="8456" width="0.6640625" style="809" customWidth="1"/>
    <col min="8457" max="8459" width="2.88671875" style="809" customWidth="1"/>
    <col min="8460" max="8662" width="11.44140625" style="809"/>
    <col min="8663" max="8663" width="2.88671875" style="809" customWidth="1"/>
    <col min="8664" max="8665" width="0.6640625" style="809" customWidth="1"/>
    <col min="8666" max="8710" width="2.88671875" style="809" customWidth="1"/>
    <col min="8711" max="8712" width="0.6640625" style="809" customWidth="1"/>
    <col min="8713" max="8715" width="2.88671875" style="809" customWidth="1"/>
    <col min="8716" max="8918" width="11.44140625" style="809"/>
    <col min="8919" max="8919" width="2.88671875" style="809" customWidth="1"/>
    <col min="8920" max="8921" width="0.6640625" style="809" customWidth="1"/>
    <col min="8922" max="8966" width="2.88671875" style="809" customWidth="1"/>
    <col min="8967" max="8968" width="0.6640625" style="809" customWidth="1"/>
    <col min="8969" max="8971" width="2.88671875" style="809" customWidth="1"/>
    <col min="8972" max="9174" width="11.44140625" style="809"/>
    <col min="9175" max="9175" width="2.88671875" style="809" customWidth="1"/>
    <col min="9176" max="9177" width="0.6640625" style="809" customWidth="1"/>
    <col min="9178" max="9222" width="2.88671875" style="809" customWidth="1"/>
    <col min="9223" max="9224" width="0.6640625" style="809" customWidth="1"/>
    <col min="9225" max="9227" width="2.88671875" style="809" customWidth="1"/>
    <col min="9228" max="9430" width="11.44140625" style="809"/>
    <col min="9431" max="9431" width="2.88671875" style="809" customWidth="1"/>
    <col min="9432" max="9433" width="0.6640625" style="809" customWidth="1"/>
    <col min="9434" max="9478" width="2.88671875" style="809" customWidth="1"/>
    <col min="9479" max="9480" width="0.6640625" style="809" customWidth="1"/>
    <col min="9481" max="9483" width="2.88671875" style="809" customWidth="1"/>
    <col min="9484" max="9686" width="11.44140625" style="809"/>
    <col min="9687" max="9687" width="2.88671875" style="809" customWidth="1"/>
    <col min="9688" max="9689" width="0.6640625" style="809" customWidth="1"/>
    <col min="9690" max="9734" width="2.88671875" style="809" customWidth="1"/>
    <col min="9735" max="9736" width="0.6640625" style="809" customWidth="1"/>
    <col min="9737" max="9739" width="2.88671875" style="809" customWidth="1"/>
    <col min="9740" max="9942" width="11.44140625" style="809"/>
    <col min="9943" max="9943" width="2.88671875" style="809" customWidth="1"/>
    <col min="9944" max="9945" width="0.6640625" style="809" customWidth="1"/>
    <col min="9946" max="9990" width="2.88671875" style="809" customWidth="1"/>
    <col min="9991" max="9992" width="0.6640625" style="809" customWidth="1"/>
    <col min="9993" max="9995" width="2.88671875" style="809" customWidth="1"/>
    <col min="9996" max="10198" width="11.44140625" style="809"/>
    <col min="10199" max="10199" width="2.88671875" style="809" customWidth="1"/>
    <col min="10200" max="10201" width="0.6640625" style="809" customWidth="1"/>
    <col min="10202" max="10246" width="2.88671875" style="809" customWidth="1"/>
    <col min="10247" max="10248" width="0.6640625" style="809" customWidth="1"/>
    <col min="10249" max="10251" width="2.88671875" style="809" customWidth="1"/>
    <col min="10252" max="10454" width="11.44140625" style="809"/>
    <col min="10455" max="10455" width="2.88671875" style="809" customWidth="1"/>
    <col min="10456" max="10457" width="0.6640625" style="809" customWidth="1"/>
    <col min="10458" max="10502" width="2.88671875" style="809" customWidth="1"/>
    <col min="10503" max="10504" width="0.6640625" style="809" customWidth="1"/>
    <col min="10505" max="10507" width="2.88671875" style="809" customWidth="1"/>
    <col min="10508" max="10710" width="11.44140625" style="809"/>
    <col min="10711" max="10711" width="2.88671875" style="809" customWidth="1"/>
    <col min="10712" max="10713" width="0.6640625" style="809" customWidth="1"/>
    <col min="10714" max="10758" width="2.88671875" style="809" customWidth="1"/>
    <col min="10759" max="10760" width="0.6640625" style="809" customWidth="1"/>
    <col min="10761" max="10763" width="2.88671875" style="809" customWidth="1"/>
    <col min="10764" max="10966" width="11.44140625" style="809"/>
    <col min="10967" max="10967" width="2.88671875" style="809" customWidth="1"/>
    <col min="10968" max="10969" width="0.6640625" style="809" customWidth="1"/>
    <col min="10970" max="11014" width="2.88671875" style="809" customWidth="1"/>
    <col min="11015" max="11016" width="0.6640625" style="809" customWidth="1"/>
    <col min="11017" max="11019" width="2.88671875" style="809" customWidth="1"/>
    <col min="11020" max="11222" width="11.44140625" style="809"/>
    <col min="11223" max="11223" width="2.88671875" style="809" customWidth="1"/>
    <col min="11224" max="11225" width="0.6640625" style="809" customWidth="1"/>
    <col min="11226" max="11270" width="2.88671875" style="809" customWidth="1"/>
    <col min="11271" max="11272" width="0.6640625" style="809" customWidth="1"/>
    <col min="11273" max="11275" width="2.88671875" style="809" customWidth="1"/>
    <col min="11276" max="11478" width="11.44140625" style="809"/>
    <col min="11479" max="11479" width="2.88671875" style="809" customWidth="1"/>
    <col min="11480" max="11481" width="0.6640625" style="809" customWidth="1"/>
    <col min="11482" max="11526" width="2.88671875" style="809" customWidth="1"/>
    <col min="11527" max="11528" width="0.6640625" style="809" customWidth="1"/>
    <col min="11529" max="11531" width="2.88671875" style="809" customWidth="1"/>
    <col min="11532" max="11734" width="11.44140625" style="809"/>
    <col min="11735" max="11735" width="2.88671875" style="809" customWidth="1"/>
    <col min="11736" max="11737" width="0.6640625" style="809" customWidth="1"/>
    <col min="11738" max="11782" width="2.88671875" style="809" customWidth="1"/>
    <col min="11783" max="11784" width="0.6640625" style="809" customWidth="1"/>
    <col min="11785" max="11787" width="2.88671875" style="809" customWidth="1"/>
    <col min="11788" max="11990" width="11.44140625" style="809"/>
    <col min="11991" max="11991" width="2.88671875" style="809" customWidth="1"/>
    <col min="11992" max="11993" width="0.6640625" style="809" customWidth="1"/>
    <col min="11994" max="12038" width="2.88671875" style="809" customWidth="1"/>
    <col min="12039" max="12040" width="0.6640625" style="809" customWidth="1"/>
    <col min="12041" max="12043" width="2.88671875" style="809" customWidth="1"/>
    <col min="12044" max="12246" width="11.44140625" style="809"/>
    <col min="12247" max="12247" width="2.88671875" style="809" customWidth="1"/>
    <col min="12248" max="12249" width="0.6640625" style="809" customWidth="1"/>
    <col min="12250" max="12294" width="2.88671875" style="809" customWidth="1"/>
    <col min="12295" max="12296" width="0.6640625" style="809" customWidth="1"/>
    <col min="12297" max="12299" width="2.88671875" style="809" customWidth="1"/>
    <col min="12300" max="12502" width="11.44140625" style="809"/>
    <col min="12503" max="12503" width="2.88671875" style="809" customWidth="1"/>
    <col min="12504" max="12505" width="0.6640625" style="809" customWidth="1"/>
    <col min="12506" max="12550" width="2.88671875" style="809" customWidth="1"/>
    <col min="12551" max="12552" width="0.6640625" style="809" customWidth="1"/>
    <col min="12553" max="12555" width="2.88671875" style="809" customWidth="1"/>
    <col min="12556" max="12758" width="11.44140625" style="809"/>
    <col min="12759" max="12759" width="2.88671875" style="809" customWidth="1"/>
    <col min="12760" max="12761" width="0.6640625" style="809" customWidth="1"/>
    <col min="12762" max="12806" width="2.88671875" style="809" customWidth="1"/>
    <col min="12807" max="12808" width="0.6640625" style="809" customWidth="1"/>
    <col min="12809" max="12811" width="2.88671875" style="809" customWidth="1"/>
    <col min="12812" max="13014" width="11.44140625" style="809"/>
    <col min="13015" max="13015" width="2.88671875" style="809" customWidth="1"/>
    <col min="13016" max="13017" width="0.6640625" style="809" customWidth="1"/>
    <col min="13018" max="13062" width="2.88671875" style="809" customWidth="1"/>
    <col min="13063" max="13064" width="0.6640625" style="809" customWidth="1"/>
    <col min="13065" max="13067" width="2.88671875" style="809" customWidth="1"/>
    <col min="13068" max="13270" width="11.44140625" style="809"/>
    <col min="13271" max="13271" width="2.88671875" style="809" customWidth="1"/>
    <col min="13272" max="13273" width="0.6640625" style="809" customWidth="1"/>
    <col min="13274" max="13318" width="2.88671875" style="809" customWidth="1"/>
    <col min="13319" max="13320" width="0.6640625" style="809" customWidth="1"/>
    <col min="13321" max="13323" width="2.88671875" style="809" customWidth="1"/>
    <col min="13324" max="13526" width="11.44140625" style="809"/>
    <col min="13527" max="13527" width="2.88671875" style="809" customWidth="1"/>
    <col min="13528" max="13529" width="0.6640625" style="809" customWidth="1"/>
    <col min="13530" max="13574" width="2.88671875" style="809" customWidth="1"/>
    <col min="13575" max="13576" width="0.6640625" style="809" customWidth="1"/>
    <col min="13577" max="13579" width="2.88671875" style="809" customWidth="1"/>
    <col min="13580" max="13782" width="11.44140625" style="809"/>
    <col min="13783" max="13783" width="2.88671875" style="809" customWidth="1"/>
    <col min="13784" max="13785" width="0.6640625" style="809" customWidth="1"/>
    <col min="13786" max="13830" width="2.88671875" style="809" customWidth="1"/>
    <col min="13831" max="13832" width="0.6640625" style="809" customWidth="1"/>
    <col min="13833" max="13835" width="2.88671875" style="809" customWidth="1"/>
    <col min="13836" max="14038" width="11.44140625" style="809"/>
    <col min="14039" max="14039" width="2.88671875" style="809" customWidth="1"/>
    <col min="14040" max="14041" width="0.6640625" style="809" customWidth="1"/>
    <col min="14042" max="14086" width="2.88671875" style="809" customWidth="1"/>
    <col min="14087" max="14088" width="0.6640625" style="809" customWidth="1"/>
    <col min="14089" max="14091" width="2.88671875" style="809" customWidth="1"/>
    <col min="14092" max="14294" width="11.44140625" style="809"/>
    <col min="14295" max="14295" width="2.88671875" style="809" customWidth="1"/>
    <col min="14296" max="14297" width="0.6640625" style="809" customWidth="1"/>
    <col min="14298" max="14342" width="2.88671875" style="809" customWidth="1"/>
    <col min="14343" max="14344" width="0.6640625" style="809" customWidth="1"/>
    <col min="14345" max="14347" width="2.88671875" style="809" customWidth="1"/>
    <col min="14348" max="14550" width="11.44140625" style="809"/>
    <col min="14551" max="14551" width="2.88671875" style="809" customWidth="1"/>
    <col min="14552" max="14553" width="0.6640625" style="809" customWidth="1"/>
    <col min="14554" max="14598" width="2.88671875" style="809" customWidth="1"/>
    <col min="14599" max="14600" width="0.6640625" style="809" customWidth="1"/>
    <col min="14601" max="14603" width="2.88671875" style="809" customWidth="1"/>
    <col min="14604" max="14806" width="11.44140625" style="809"/>
    <col min="14807" max="14807" width="2.88671875" style="809" customWidth="1"/>
    <col min="14808" max="14809" width="0.6640625" style="809" customWidth="1"/>
    <col min="14810" max="14854" width="2.88671875" style="809" customWidth="1"/>
    <col min="14855" max="14856" width="0.6640625" style="809" customWidth="1"/>
    <col min="14857" max="14859" width="2.88671875" style="809" customWidth="1"/>
    <col min="14860" max="15062" width="11.44140625" style="809"/>
    <col min="15063" max="15063" width="2.88671875" style="809" customWidth="1"/>
    <col min="15064" max="15065" width="0.6640625" style="809" customWidth="1"/>
    <col min="15066" max="15110" width="2.88671875" style="809" customWidth="1"/>
    <col min="15111" max="15112" width="0.6640625" style="809" customWidth="1"/>
    <col min="15113" max="15115" width="2.88671875" style="809" customWidth="1"/>
    <col min="15116" max="15318" width="11.44140625" style="809"/>
    <col min="15319" max="15319" width="2.88671875" style="809" customWidth="1"/>
    <col min="15320" max="15321" width="0.6640625" style="809" customWidth="1"/>
    <col min="15322" max="15366" width="2.88671875" style="809" customWidth="1"/>
    <col min="15367" max="15368" width="0.6640625" style="809" customWidth="1"/>
    <col min="15369" max="15371" width="2.88671875" style="809" customWidth="1"/>
    <col min="15372" max="15574" width="11.44140625" style="809"/>
    <col min="15575" max="15575" width="2.88671875" style="809" customWidth="1"/>
    <col min="15576" max="15577" width="0.6640625" style="809" customWidth="1"/>
    <col min="15578" max="15622" width="2.88671875" style="809" customWidth="1"/>
    <col min="15623" max="15624" width="0.6640625" style="809" customWidth="1"/>
    <col min="15625" max="15627" width="2.88671875" style="809" customWidth="1"/>
    <col min="15628" max="15830" width="11.44140625" style="809"/>
    <col min="15831" max="15831" width="2.88671875" style="809" customWidth="1"/>
    <col min="15832" max="15833" width="0.6640625" style="809" customWidth="1"/>
    <col min="15834" max="15878" width="2.88671875" style="809" customWidth="1"/>
    <col min="15879" max="15880" width="0.6640625" style="809" customWidth="1"/>
    <col min="15881" max="15883" width="2.88671875" style="809" customWidth="1"/>
    <col min="15884" max="16086" width="11.44140625" style="809"/>
    <col min="16087" max="16087" width="2.88671875" style="809" customWidth="1"/>
    <col min="16088" max="16089" width="0.6640625" style="809" customWidth="1"/>
    <col min="16090" max="16134" width="2.88671875" style="809" customWidth="1"/>
    <col min="16135" max="16136" width="0.6640625" style="809" customWidth="1"/>
    <col min="16137" max="16139" width="2.88671875" style="809" customWidth="1"/>
    <col min="16140" max="16384" width="11.44140625" style="809"/>
  </cols>
  <sheetData>
    <row r="2" spans="1:50" ht="3.6" customHeight="1" x14ac:dyDescent="0.3">
      <c r="B2" s="810"/>
      <c r="C2" s="811"/>
      <c r="D2" s="811"/>
      <c r="E2" s="811"/>
      <c r="F2" s="811"/>
      <c r="G2" s="811"/>
      <c r="H2" s="811"/>
      <c r="I2" s="811"/>
      <c r="J2" s="811"/>
      <c r="K2" s="811"/>
      <c r="L2" s="811"/>
      <c r="M2" s="811"/>
      <c r="N2" s="811"/>
      <c r="O2" s="811"/>
      <c r="P2" s="811"/>
      <c r="Q2" s="811"/>
      <c r="R2" s="811"/>
      <c r="S2" s="811"/>
      <c r="T2" s="811"/>
      <c r="U2" s="812"/>
      <c r="W2" s="810"/>
      <c r="X2" s="811"/>
      <c r="Y2" s="811"/>
      <c r="Z2" s="811"/>
      <c r="AA2" s="811"/>
      <c r="AB2" s="811"/>
      <c r="AC2" s="811"/>
      <c r="AD2" s="811"/>
      <c r="AE2" s="811"/>
      <c r="AF2" s="811"/>
      <c r="AG2" s="811"/>
      <c r="AH2" s="811"/>
      <c r="AI2" s="811"/>
      <c r="AJ2" s="811"/>
      <c r="AK2" s="811"/>
      <c r="AL2" s="811"/>
      <c r="AM2" s="811"/>
      <c r="AN2" s="811"/>
      <c r="AO2" s="811"/>
      <c r="AP2" s="812"/>
    </row>
    <row r="3" spans="1:50" ht="3.6" customHeight="1" x14ac:dyDescent="0.3">
      <c r="B3" s="813"/>
      <c r="C3" s="814"/>
      <c r="D3" s="814"/>
      <c r="E3" s="814"/>
      <c r="F3" s="814"/>
      <c r="G3" s="814"/>
      <c r="H3" s="814"/>
      <c r="I3" s="814"/>
      <c r="J3" s="814"/>
      <c r="K3" s="814"/>
      <c r="L3" s="814"/>
      <c r="M3" s="814"/>
      <c r="N3" s="814"/>
      <c r="O3" s="814"/>
      <c r="P3" s="814"/>
      <c r="Q3" s="814"/>
      <c r="R3" s="814"/>
      <c r="S3" s="814"/>
      <c r="T3" s="814"/>
      <c r="U3" s="815"/>
      <c r="W3" s="813"/>
      <c r="X3" s="814"/>
      <c r="Y3" s="814"/>
      <c r="Z3" s="814"/>
      <c r="AA3" s="814"/>
      <c r="AB3" s="814"/>
      <c r="AC3" s="814"/>
      <c r="AD3" s="814"/>
      <c r="AE3" s="814"/>
      <c r="AF3" s="814"/>
      <c r="AG3" s="814"/>
      <c r="AH3" s="814"/>
      <c r="AI3" s="814"/>
      <c r="AJ3" s="814"/>
      <c r="AK3" s="814"/>
      <c r="AL3" s="814"/>
      <c r="AM3" s="814"/>
      <c r="AN3" s="814"/>
      <c r="AO3" s="814"/>
      <c r="AP3" s="815"/>
    </row>
    <row r="4" spans="1:50" x14ac:dyDescent="0.3">
      <c r="B4" s="813"/>
      <c r="C4" s="814"/>
      <c r="D4" s="1272" t="str">
        <f>'sud-journal'!$AD$91</f>
        <v/>
      </c>
      <c r="E4" s="1273"/>
      <c r="F4" s="1273"/>
      <c r="G4" s="816"/>
      <c r="H4" s="817"/>
      <c r="I4" s="817"/>
      <c r="J4" s="817"/>
      <c r="K4" s="817"/>
      <c r="L4" s="817"/>
      <c r="M4" s="817"/>
      <c r="N4" s="817"/>
      <c r="O4" s="817"/>
      <c r="P4" s="817"/>
      <c r="Q4" s="816" t="s">
        <v>1291</v>
      </c>
      <c r="R4" s="818"/>
      <c r="S4" s="819"/>
      <c r="T4" s="814"/>
      <c r="U4" s="815"/>
      <c r="W4" s="813"/>
      <c r="X4" s="814"/>
      <c r="Y4" s="1272" t="str">
        <f>'sud-journal'!$AD$91</f>
        <v/>
      </c>
      <c r="Z4" s="1273"/>
      <c r="AA4" s="1273"/>
      <c r="AB4" s="816"/>
      <c r="AC4" s="817"/>
      <c r="AD4" s="817"/>
      <c r="AE4" s="817"/>
      <c r="AF4" s="817"/>
      <c r="AG4" s="817"/>
      <c r="AH4" s="817"/>
      <c r="AI4" s="817"/>
      <c r="AJ4" s="817"/>
      <c r="AK4" s="817"/>
      <c r="AL4" s="816" t="s">
        <v>1291</v>
      </c>
      <c r="AM4" s="818"/>
      <c r="AN4" s="819"/>
      <c r="AO4" s="814"/>
      <c r="AP4" s="815"/>
      <c r="AR4" s="820"/>
      <c r="AS4" s="821" t="s">
        <v>1292</v>
      </c>
      <c r="AT4" s="811"/>
      <c r="AU4" s="811"/>
      <c r="AV4" s="811"/>
      <c r="AW4" s="811"/>
      <c r="AX4" s="812"/>
    </row>
    <row r="5" spans="1:50" x14ac:dyDescent="0.3">
      <c r="B5" s="813"/>
      <c r="C5" s="814"/>
      <c r="D5" s="1274">
        <f>rezeptkarte!$M$10</f>
        <v>0</v>
      </c>
      <c r="E5" s="1275"/>
      <c r="F5" s="1275"/>
      <c r="G5" s="1275"/>
      <c r="H5" s="822"/>
      <c r="I5" s="822"/>
      <c r="J5" s="822"/>
      <c r="K5" s="822"/>
      <c r="L5" s="822"/>
      <c r="M5" s="822"/>
      <c r="N5" s="822"/>
      <c r="O5" s="822"/>
      <c r="P5" s="823"/>
      <c r="Q5" s="1276">
        <f>vorbereitung!$G$7</f>
        <v>0</v>
      </c>
      <c r="R5" s="1276"/>
      <c r="S5" s="1277"/>
      <c r="T5" s="814"/>
      <c r="U5" s="815"/>
      <c r="W5" s="813"/>
      <c r="X5" s="814"/>
      <c r="Y5" s="1274">
        <f>rezeptkarte!$M$10</f>
        <v>0</v>
      </c>
      <c r="Z5" s="1275"/>
      <c r="AA5" s="1275"/>
      <c r="AB5" s="1275"/>
      <c r="AC5" s="822"/>
      <c r="AD5" s="822"/>
      <c r="AE5" s="822"/>
      <c r="AF5" s="822"/>
      <c r="AG5" s="822"/>
      <c r="AH5" s="822"/>
      <c r="AI5" s="822"/>
      <c r="AJ5" s="822"/>
      <c r="AK5" s="823"/>
      <c r="AL5" s="1276">
        <f>vorbereitung!$G$7</f>
        <v>0</v>
      </c>
      <c r="AM5" s="1276"/>
      <c r="AN5" s="1277"/>
      <c r="AO5" s="814"/>
      <c r="AP5" s="815"/>
      <c r="AR5" s="815"/>
      <c r="AS5" s="813"/>
      <c r="AT5" s="822"/>
      <c r="AU5" s="822"/>
      <c r="AV5" s="822"/>
      <c r="AW5" s="822"/>
      <c r="AX5" s="815"/>
    </row>
    <row r="6" spans="1:50" x14ac:dyDescent="0.3">
      <c r="B6" s="813"/>
      <c r="C6" s="814"/>
      <c r="D6" s="1278" t="str">
        <f>rezeptkarte!$W$10</f>
        <v/>
      </c>
      <c r="E6" s="1279"/>
      <c r="F6" s="1279"/>
      <c r="G6" s="1279"/>
      <c r="H6" s="822"/>
      <c r="I6" s="822"/>
      <c r="J6" s="822"/>
      <c r="K6" s="822"/>
      <c r="L6" s="822"/>
      <c r="M6" s="822"/>
      <c r="N6" s="822"/>
      <c r="O6" s="822"/>
      <c r="P6" s="824"/>
      <c r="Q6" s="825"/>
      <c r="R6" s="826"/>
      <c r="S6" s="827"/>
      <c r="T6" s="814"/>
      <c r="U6" s="815"/>
      <c r="W6" s="813"/>
      <c r="X6" s="814"/>
      <c r="Y6" s="1278" t="str">
        <f>rezeptkarte!$W$10</f>
        <v/>
      </c>
      <c r="Z6" s="1279"/>
      <c r="AA6" s="1279"/>
      <c r="AB6" s="1279"/>
      <c r="AC6" s="822"/>
      <c r="AD6" s="822"/>
      <c r="AE6" s="822"/>
      <c r="AF6" s="822"/>
      <c r="AG6" s="822"/>
      <c r="AH6" s="822"/>
      <c r="AI6" s="822"/>
      <c r="AJ6" s="822"/>
      <c r="AK6" s="824"/>
      <c r="AL6" s="825"/>
      <c r="AM6" s="826"/>
      <c r="AN6" s="827"/>
      <c r="AO6" s="814"/>
      <c r="AP6" s="815"/>
      <c r="AR6" s="815"/>
      <c r="AS6" s="813"/>
      <c r="AT6" s="822"/>
      <c r="AU6" s="822"/>
      <c r="AV6" s="822"/>
      <c r="AW6" s="822"/>
      <c r="AX6" s="815"/>
    </row>
    <row r="7" spans="1:50" x14ac:dyDescent="0.3">
      <c r="B7" s="813"/>
      <c r="C7" s="814"/>
      <c r="D7" s="1280" t="str">
        <f>rezeptkarte!$AB$10</f>
        <v/>
      </c>
      <c r="E7" s="1281"/>
      <c r="F7" s="1281"/>
      <c r="G7" s="828"/>
      <c r="H7" s="822"/>
      <c r="I7" s="822"/>
      <c r="J7" s="822"/>
      <c r="K7" s="822"/>
      <c r="L7" s="822"/>
      <c r="M7" s="822"/>
      <c r="N7" s="822"/>
      <c r="O7" s="822"/>
      <c r="P7" s="829"/>
      <c r="Q7" s="1270"/>
      <c r="R7" s="1270"/>
      <c r="S7" s="1271"/>
      <c r="T7" s="814"/>
      <c r="U7" s="815"/>
      <c r="W7" s="813"/>
      <c r="X7" s="814"/>
      <c r="Y7" s="1280" t="str">
        <f>rezeptkarte!$AB$10</f>
        <v/>
      </c>
      <c r="Z7" s="1281"/>
      <c r="AA7" s="1281"/>
      <c r="AB7" s="828"/>
      <c r="AC7" s="822"/>
      <c r="AD7" s="822"/>
      <c r="AE7" s="822"/>
      <c r="AF7" s="822"/>
      <c r="AG7" s="822"/>
      <c r="AH7" s="822"/>
      <c r="AI7" s="822"/>
      <c r="AJ7" s="822"/>
      <c r="AK7" s="829"/>
      <c r="AL7" s="1270"/>
      <c r="AM7" s="1270"/>
      <c r="AN7" s="1271"/>
      <c r="AO7" s="814"/>
      <c r="AP7" s="815"/>
      <c r="AR7" s="815"/>
      <c r="AS7" s="813"/>
      <c r="AT7" s="822"/>
      <c r="AU7" s="822"/>
      <c r="AV7" s="822"/>
      <c r="AW7" s="822"/>
      <c r="AX7" s="815"/>
    </row>
    <row r="8" spans="1:50" x14ac:dyDescent="0.3">
      <c r="B8" s="813"/>
      <c r="C8" s="814"/>
      <c r="D8" s="830"/>
      <c r="E8" s="831"/>
      <c r="F8" s="831"/>
      <c r="G8" s="832"/>
      <c r="H8" s="822"/>
      <c r="I8" s="822"/>
      <c r="J8" s="822"/>
      <c r="K8" s="822"/>
      <c r="L8" s="822"/>
      <c r="M8" s="822"/>
      <c r="N8" s="822"/>
      <c r="O8" s="822"/>
      <c r="P8" s="833"/>
      <c r="Q8" s="1265"/>
      <c r="R8" s="1265"/>
      <c r="S8" s="1266"/>
      <c r="T8" s="814"/>
      <c r="U8" s="815"/>
      <c r="W8" s="813"/>
      <c r="X8" s="814"/>
      <c r="Y8" s="830"/>
      <c r="Z8" s="831"/>
      <c r="AA8" s="831"/>
      <c r="AB8" s="832"/>
      <c r="AC8" s="822"/>
      <c r="AD8" s="822"/>
      <c r="AE8" s="822"/>
      <c r="AF8" s="822"/>
      <c r="AG8" s="822"/>
      <c r="AH8" s="822"/>
      <c r="AI8" s="822"/>
      <c r="AJ8" s="822"/>
      <c r="AK8" s="833"/>
      <c r="AL8" s="1265"/>
      <c r="AM8" s="1265"/>
      <c r="AN8" s="1266"/>
      <c r="AO8" s="814"/>
      <c r="AP8" s="815"/>
      <c r="AR8" s="815"/>
      <c r="AS8" s="813"/>
      <c r="AT8" s="822"/>
      <c r="AU8" s="822"/>
      <c r="AV8" s="822"/>
      <c r="AW8" s="822"/>
      <c r="AX8" s="815"/>
    </row>
    <row r="9" spans="1:50" ht="14.4" customHeight="1" x14ac:dyDescent="0.3">
      <c r="B9" s="813"/>
      <c r="C9" s="814"/>
      <c r="D9" s="1267">
        <f>rezeptkarte!$D$7</f>
        <v>0</v>
      </c>
      <c r="E9" s="1268"/>
      <c r="F9" s="1268"/>
      <c r="G9" s="1268"/>
      <c r="H9" s="1268"/>
      <c r="I9" s="1268"/>
      <c r="J9" s="1268"/>
      <c r="K9" s="1268"/>
      <c r="L9" s="1268"/>
      <c r="M9" s="1268"/>
      <c r="N9" s="1268"/>
      <c r="O9" s="1268"/>
      <c r="P9" s="1268"/>
      <c r="Q9" s="1268"/>
      <c r="R9" s="1268"/>
      <c r="S9" s="1269"/>
      <c r="T9" s="814"/>
      <c r="U9" s="815"/>
      <c r="W9" s="813"/>
      <c r="X9" s="814"/>
      <c r="Y9" s="1267">
        <f>rezeptkarte!$D$7</f>
        <v>0</v>
      </c>
      <c r="Z9" s="1268"/>
      <c r="AA9" s="1268"/>
      <c r="AB9" s="1268"/>
      <c r="AC9" s="1268"/>
      <c r="AD9" s="1268"/>
      <c r="AE9" s="1268"/>
      <c r="AF9" s="1268"/>
      <c r="AG9" s="1268"/>
      <c r="AH9" s="1268"/>
      <c r="AI9" s="1268"/>
      <c r="AJ9" s="1268"/>
      <c r="AK9" s="1268"/>
      <c r="AL9" s="1268"/>
      <c r="AM9" s="1268"/>
      <c r="AN9" s="1269"/>
      <c r="AO9" s="814"/>
      <c r="AP9" s="815"/>
      <c r="AR9" s="815"/>
      <c r="AS9" s="813"/>
      <c r="AT9" s="822"/>
      <c r="AU9" s="822"/>
      <c r="AV9" s="822"/>
      <c r="AW9" s="822"/>
      <c r="AX9" s="815"/>
    </row>
    <row r="10" spans="1:50" ht="14.4" customHeight="1" x14ac:dyDescent="0.3">
      <c r="B10" s="813"/>
      <c r="C10" s="814"/>
      <c r="D10" s="1267"/>
      <c r="E10" s="1268"/>
      <c r="F10" s="1268"/>
      <c r="G10" s="1268"/>
      <c r="H10" s="1268"/>
      <c r="I10" s="1268"/>
      <c r="J10" s="1268"/>
      <c r="K10" s="1268"/>
      <c r="L10" s="1268"/>
      <c r="M10" s="1268"/>
      <c r="N10" s="1268"/>
      <c r="O10" s="1268"/>
      <c r="P10" s="1268"/>
      <c r="Q10" s="1268"/>
      <c r="R10" s="1268"/>
      <c r="S10" s="1269"/>
      <c r="T10" s="814"/>
      <c r="U10" s="815"/>
      <c r="W10" s="813"/>
      <c r="X10" s="814"/>
      <c r="Y10" s="1267"/>
      <c r="Z10" s="1268"/>
      <c r="AA10" s="1268"/>
      <c r="AB10" s="1268"/>
      <c r="AC10" s="1268"/>
      <c r="AD10" s="1268"/>
      <c r="AE10" s="1268"/>
      <c r="AF10" s="1268"/>
      <c r="AG10" s="1268"/>
      <c r="AH10" s="1268"/>
      <c r="AI10" s="1268"/>
      <c r="AJ10" s="1268"/>
      <c r="AK10" s="1268"/>
      <c r="AL10" s="1268"/>
      <c r="AM10" s="1268"/>
      <c r="AN10" s="1269"/>
      <c r="AO10" s="814"/>
      <c r="AP10" s="815"/>
      <c r="AR10" s="815"/>
      <c r="AS10" s="813"/>
      <c r="AT10" s="822"/>
      <c r="AU10" s="822"/>
      <c r="AV10" s="822"/>
      <c r="AW10" s="822"/>
      <c r="AX10" s="815"/>
    </row>
    <row r="11" spans="1:50" ht="14.4" customHeight="1" x14ac:dyDescent="0.3">
      <c r="B11" s="813"/>
      <c r="C11" s="814"/>
      <c r="D11" s="1267"/>
      <c r="E11" s="1268"/>
      <c r="F11" s="1268"/>
      <c r="G11" s="1268"/>
      <c r="H11" s="1268"/>
      <c r="I11" s="1268"/>
      <c r="J11" s="1268"/>
      <c r="K11" s="1268"/>
      <c r="L11" s="1268"/>
      <c r="M11" s="1268"/>
      <c r="N11" s="1268"/>
      <c r="O11" s="1268"/>
      <c r="P11" s="1268"/>
      <c r="Q11" s="1268"/>
      <c r="R11" s="1268"/>
      <c r="S11" s="1269"/>
      <c r="T11" s="814"/>
      <c r="U11" s="815"/>
      <c r="W11" s="813"/>
      <c r="X11" s="814"/>
      <c r="Y11" s="1267"/>
      <c r="Z11" s="1268"/>
      <c r="AA11" s="1268"/>
      <c r="AB11" s="1268"/>
      <c r="AC11" s="1268"/>
      <c r="AD11" s="1268"/>
      <c r="AE11" s="1268"/>
      <c r="AF11" s="1268"/>
      <c r="AG11" s="1268"/>
      <c r="AH11" s="1268"/>
      <c r="AI11" s="1268"/>
      <c r="AJ11" s="1268"/>
      <c r="AK11" s="1268"/>
      <c r="AL11" s="1268"/>
      <c r="AM11" s="1268"/>
      <c r="AN11" s="1269"/>
      <c r="AO11" s="814"/>
      <c r="AP11" s="815"/>
      <c r="AR11" s="815"/>
      <c r="AS11" s="813"/>
      <c r="AT11" s="822"/>
      <c r="AU11" s="822"/>
      <c r="AV11" s="822"/>
      <c r="AW11" s="822"/>
      <c r="AX11" s="815"/>
    </row>
    <row r="12" spans="1:50" ht="14.4" customHeight="1" x14ac:dyDescent="0.3">
      <c r="B12" s="813"/>
      <c r="C12" s="814"/>
      <c r="D12" s="1254" t="s">
        <v>1293</v>
      </c>
      <c r="E12" s="1255"/>
      <c r="F12" s="1255"/>
      <c r="G12" s="1255"/>
      <c r="H12" s="1255"/>
      <c r="I12" s="1255"/>
      <c r="J12" s="1255"/>
      <c r="K12" s="1255"/>
      <c r="L12" s="1255"/>
      <c r="M12" s="1255"/>
      <c r="N12" s="1255"/>
      <c r="O12" s="1255"/>
      <c r="P12" s="1255"/>
      <c r="Q12" s="1255"/>
      <c r="R12" s="1255"/>
      <c r="S12" s="1256"/>
      <c r="T12" s="814"/>
      <c r="U12" s="815"/>
      <c r="W12" s="813"/>
      <c r="X12" s="814"/>
      <c r="Y12" s="1254" t="s">
        <v>1293</v>
      </c>
      <c r="Z12" s="1255"/>
      <c r="AA12" s="1255"/>
      <c r="AB12" s="1255"/>
      <c r="AC12" s="1255"/>
      <c r="AD12" s="1255"/>
      <c r="AE12" s="1255"/>
      <c r="AF12" s="1255"/>
      <c r="AG12" s="1255"/>
      <c r="AH12" s="1255"/>
      <c r="AI12" s="1255"/>
      <c r="AJ12" s="1255"/>
      <c r="AK12" s="1255"/>
      <c r="AL12" s="1255"/>
      <c r="AM12" s="1255"/>
      <c r="AN12" s="1256"/>
      <c r="AO12" s="814"/>
      <c r="AP12" s="815"/>
      <c r="AR12" s="815"/>
      <c r="AS12" s="813"/>
      <c r="AT12" s="822"/>
      <c r="AU12" s="822"/>
      <c r="AV12" s="822"/>
      <c r="AW12" s="822"/>
      <c r="AX12" s="815"/>
    </row>
    <row r="13" spans="1:50" ht="16.2" x14ac:dyDescent="0.3">
      <c r="A13" s="822"/>
      <c r="B13" s="813"/>
      <c r="C13" s="814"/>
      <c r="D13" s="1254" t="s">
        <v>1294</v>
      </c>
      <c r="E13" s="1255"/>
      <c r="F13" s="1255"/>
      <c r="G13" s="1255"/>
      <c r="H13" s="1255"/>
      <c r="I13" s="1255"/>
      <c r="J13" s="1255"/>
      <c r="K13" s="1255"/>
      <c r="L13" s="1255"/>
      <c r="M13" s="1255"/>
      <c r="N13" s="1255"/>
      <c r="O13" s="1255"/>
      <c r="P13" s="1255"/>
      <c r="Q13" s="1255"/>
      <c r="R13" s="1255"/>
      <c r="S13" s="1256"/>
      <c r="T13" s="814"/>
      <c r="U13" s="815"/>
      <c r="W13" s="813"/>
      <c r="X13" s="814"/>
      <c r="Y13" s="1254" t="s">
        <v>1294</v>
      </c>
      <c r="Z13" s="1255"/>
      <c r="AA13" s="1255"/>
      <c r="AB13" s="1255"/>
      <c r="AC13" s="1255"/>
      <c r="AD13" s="1255"/>
      <c r="AE13" s="1255"/>
      <c r="AF13" s="1255"/>
      <c r="AG13" s="1255"/>
      <c r="AH13" s="1255"/>
      <c r="AI13" s="1255"/>
      <c r="AJ13" s="1255"/>
      <c r="AK13" s="1255"/>
      <c r="AL13" s="1255"/>
      <c r="AM13" s="1255"/>
      <c r="AN13" s="1256"/>
      <c r="AO13" s="814"/>
      <c r="AP13" s="815"/>
      <c r="AR13" s="815"/>
      <c r="AS13" s="813"/>
      <c r="AT13" s="822"/>
      <c r="AU13" s="822"/>
      <c r="AV13" s="822"/>
      <c r="AW13" s="822"/>
      <c r="AX13" s="815"/>
    </row>
    <row r="14" spans="1:50" x14ac:dyDescent="0.3">
      <c r="B14" s="813"/>
      <c r="C14" s="814"/>
      <c r="D14" s="1257"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E14" s="1258"/>
      <c r="F14" s="1258"/>
      <c r="G14" s="1258"/>
      <c r="H14" s="1258"/>
      <c r="I14" s="1258"/>
      <c r="J14" s="1258"/>
      <c r="K14" s="1258"/>
      <c r="L14" s="1258"/>
      <c r="M14" s="1258"/>
      <c r="N14" s="1258"/>
      <c r="O14" s="1258"/>
      <c r="P14" s="1261"/>
      <c r="Q14" s="1261"/>
      <c r="R14" s="1261"/>
      <c r="S14" s="1262"/>
      <c r="T14" s="814"/>
      <c r="U14" s="815"/>
      <c r="W14" s="813"/>
      <c r="X14" s="814"/>
      <c r="Y14" s="1257" t="str">
        <f>CONCATENATE(verkostungsbogen!$AV$14,verkostungsbogen!$G$16)</f>
        <v xml:space="preserve">Zutaten: Brauwasser, &lt;Malzsorte wählen&gt;&lt;Malzsorte wählen&gt;&lt;Malzsorte wählen&gt;&lt;Malzsorte wählen&gt;&lt;Malzsorte wählen&gt;&lt;Malzsorte wählen&gt;Hopfen (&lt;Hopfensorte wählen&gt; &lt;Hopfensorte wählen&gt; &lt;Hopfensorte wählen&gt; &lt;Hopfensorte wählen&gt;  ), Hefe: bitte wählen </v>
      </c>
      <c r="Z14" s="1258"/>
      <c r="AA14" s="1258"/>
      <c r="AB14" s="1258"/>
      <c r="AC14" s="1258"/>
      <c r="AD14" s="1258"/>
      <c r="AE14" s="1258"/>
      <c r="AF14" s="1258"/>
      <c r="AG14" s="1258"/>
      <c r="AH14" s="1258"/>
      <c r="AI14" s="1258"/>
      <c r="AJ14" s="1258"/>
      <c r="AK14" s="1261"/>
      <c r="AL14" s="1261"/>
      <c r="AM14" s="1261"/>
      <c r="AN14" s="1262"/>
      <c r="AO14" s="814"/>
      <c r="AP14" s="815"/>
      <c r="AR14" s="815"/>
      <c r="AS14" s="813"/>
      <c r="AT14" s="822"/>
      <c r="AU14" s="822"/>
      <c r="AV14" s="822"/>
      <c r="AW14" s="822"/>
      <c r="AX14" s="815"/>
    </row>
    <row r="15" spans="1:50" ht="14.4" customHeight="1" x14ac:dyDescent="0.3">
      <c r="B15" s="813"/>
      <c r="C15" s="814"/>
      <c r="D15" s="1257"/>
      <c r="E15" s="1258"/>
      <c r="F15" s="1258"/>
      <c r="G15" s="1258"/>
      <c r="H15" s="1258"/>
      <c r="I15" s="1258"/>
      <c r="J15" s="1258"/>
      <c r="K15" s="1258"/>
      <c r="L15" s="1258"/>
      <c r="M15" s="1258"/>
      <c r="N15" s="1258"/>
      <c r="O15" s="1258"/>
      <c r="P15" s="822"/>
      <c r="Q15" s="822"/>
      <c r="R15" s="822"/>
      <c r="S15" s="815"/>
      <c r="T15" s="814"/>
      <c r="U15" s="815"/>
      <c r="W15" s="813"/>
      <c r="X15" s="814"/>
      <c r="Y15" s="1257"/>
      <c r="Z15" s="1258"/>
      <c r="AA15" s="1258"/>
      <c r="AB15" s="1258"/>
      <c r="AC15" s="1258"/>
      <c r="AD15" s="1258"/>
      <c r="AE15" s="1258"/>
      <c r="AF15" s="1258"/>
      <c r="AG15" s="1258"/>
      <c r="AH15" s="1258"/>
      <c r="AI15" s="1258"/>
      <c r="AJ15" s="1258"/>
      <c r="AK15" s="822"/>
      <c r="AL15" s="822"/>
      <c r="AM15" s="822"/>
      <c r="AN15" s="815"/>
      <c r="AO15" s="814"/>
      <c r="AP15" s="815"/>
      <c r="AR15" s="815"/>
      <c r="AS15" s="813"/>
      <c r="AT15" s="822"/>
      <c r="AU15" s="822"/>
      <c r="AV15" s="822"/>
      <c r="AW15" s="822"/>
      <c r="AX15" s="815"/>
    </row>
    <row r="16" spans="1:50" x14ac:dyDescent="0.3">
      <c r="B16" s="813"/>
      <c r="C16" s="814"/>
      <c r="D16" s="1257"/>
      <c r="E16" s="1258"/>
      <c r="F16" s="1258"/>
      <c r="G16" s="1258"/>
      <c r="H16" s="1258"/>
      <c r="I16" s="1258"/>
      <c r="J16" s="1258"/>
      <c r="K16" s="1258"/>
      <c r="L16" s="1258"/>
      <c r="M16" s="1258"/>
      <c r="N16" s="1258"/>
      <c r="O16" s="1258"/>
      <c r="P16" s="822"/>
      <c r="Q16" s="822"/>
      <c r="R16" s="822"/>
      <c r="S16" s="815"/>
      <c r="T16" s="814"/>
      <c r="U16" s="815"/>
      <c r="W16" s="813"/>
      <c r="X16" s="814"/>
      <c r="Y16" s="1257"/>
      <c r="Z16" s="1258"/>
      <c r="AA16" s="1258"/>
      <c r="AB16" s="1258"/>
      <c r="AC16" s="1258"/>
      <c r="AD16" s="1258"/>
      <c r="AE16" s="1258"/>
      <c r="AF16" s="1258"/>
      <c r="AG16" s="1258"/>
      <c r="AH16" s="1258"/>
      <c r="AI16" s="1258"/>
      <c r="AJ16" s="1258"/>
      <c r="AK16" s="822"/>
      <c r="AL16" s="822"/>
      <c r="AM16" s="822"/>
      <c r="AN16" s="815"/>
      <c r="AO16" s="814"/>
      <c r="AP16" s="815"/>
      <c r="AR16" s="815"/>
      <c r="AS16" s="813"/>
      <c r="AT16" s="822"/>
      <c r="AU16" s="822"/>
      <c r="AV16" s="822"/>
      <c r="AW16" s="822"/>
      <c r="AX16" s="815"/>
    </row>
    <row r="17" spans="2:50" x14ac:dyDescent="0.3">
      <c r="B17" s="813"/>
      <c r="C17" s="814"/>
      <c r="D17" s="1259"/>
      <c r="E17" s="1260"/>
      <c r="F17" s="1260"/>
      <c r="G17" s="1260"/>
      <c r="H17" s="1260"/>
      <c r="I17" s="1260"/>
      <c r="J17" s="1260"/>
      <c r="K17" s="1260"/>
      <c r="L17" s="1260"/>
      <c r="M17" s="1260"/>
      <c r="N17" s="1260"/>
      <c r="O17" s="1260"/>
      <c r="P17" s="1263" t="s">
        <v>1278</v>
      </c>
      <c r="Q17" s="1263"/>
      <c r="R17" s="1263"/>
      <c r="S17" s="1264"/>
      <c r="T17" s="814"/>
      <c r="U17" s="815"/>
      <c r="W17" s="813"/>
      <c r="X17" s="814"/>
      <c r="Y17" s="1259"/>
      <c r="Z17" s="1260"/>
      <c r="AA17" s="1260"/>
      <c r="AB17" s="1260"/>
      <c r="AC17" s="1260"/>
      <c r="AD17" s="1260"/>
      <c r="AE17" s="1260"/>
      <c r="AF17" s="1260"/>
      <c r="AG17" s="1260"/>
      <c r="AH17" s="1260"/>
      <c r="AI17" s="1260"/>
      <c r="AJ17" s="1260"/>
      <c r="AK17" s="1263" t="s">
        <v>1278</v>
      </c>
      <c r="AL17" s="1263"/>
      <c r="AM17" s="1263"/>
      <c r="AN17" s="1264"/>
      <c r="AO17" s="814"/>
      <c r="AP17" s="815"/>
      <c r="AR17" s="815"/>
      <c r="AS17" s="836"/>
      <c r="AT17" s="834"/>
      <c r="AU17" s="834"/>
      <c r="AV17" s="834"/>
      <c r="AW17" s="834"/>
      <c r="AX17" s="835"/>
    </row>
    <row r="18" spans="2:50" ht="3.6" customHeight="1" x14ac:dyDescent="0.3">
      <c r="B18" s="813"/>
      <c r="C18" s="814"/>
      <c r="D18" s="814"/>
      <c r="E18" s="814"/>
      <c r="F18" s="814"/>
      <c r="G18" s="814"/>
      <c r="H18" s="814"/>
      <c r="I18" s="814"/>
      <c r="J18" s="814"/>
      <c r="K18" s="814"/>
      <c r="L18" s="814"/>
      <c r="M18" s="814"/>
      <c r="N18" s="814"/>
      <c r="O18" s="814"/>
      <c r="P18" s="814"/>
      <c r="Q18" s="814"/>
      <c r="R18" s="814"/>
      <c r="S18" s="814"/>
      <c r="T18" s="814"/>
      <c r="U18" s="815"/>
      <c r="W18" s="813"/>
      <c r="X18" s="814"/>
      <c r="Y18" s="814"/>
      <c r="Z18" s="814"/>
      <c r="AA18" s="814"/>
      <c r="AB18" s="814"/>
      <c r="AC18" s="814"/>
      <c r="AD18" s="814"/>
      <c r="AE18" s="814"/>
      <c r="AF18" s="814"/>
      <c r="AG18" s="814"/>
      <c r="AH18" s="814"/>
      <c r="AI18" s="814"/>
      <c r="AJ18" s="814"/>
      <c r="AK18" s="814"/>
      <c r="AL18" s="814"/>
      <c r="AM18" s="814"/>
      <c r="AN18" s="814"/>
      <c r="AO18" s="814"/>
      <c r="AP18" s="815"/>
    </row>
    <row r="19" spans="2:50" ht="3.6" customHeight="1" x14ac:dyDescent="0.3">
      <c r="B19" s="836"/>
      <c r="C19" s="834"/>
      <c r="D19" s="834"/>
      <c r="E19" s="834"/>
      <c r="F19" s="834"/>
      <c r="G19" s="834"/>
      <c r="H19" s="834"/>
      <c r="I19" s="834"/>
      <c r="J19" s="834"/>
      <c r="K19" s="834"/>
      <c r="L19" s="834"/>
      <c r="M19" s="834"/>
      <c r="N19" s="834"/>
      <c r="O19" s="834"/>
      <c r="P19" s="834"/>
      <c r="Q19" s="834"/>
      <c r="R19" s="834"/>
      <c r="S19" s="834"/>
      <c r="T19" s="834"/>
      <c r="U19" s="835"/>
      <c r="W19" s="836"/>
      <c r="X19" s="834"/>
      <c r="Y19" s="834"/>
      <c r="Z19" s="834"/>
      <c r="AA19" s="834"/>
      <c r="AB19" s="834"/>
      <c r="AC19" s="834"/>
      <c r="AD19" s="834"/>
      <c r="AE19" s="834"/>
      <c r="AF19" s="834"/>
      <c r="AG19" s="834"/>
      <c r="AH19" s="834"/>
      <c r="AI19" s="834"/>
      <c r="AJ19" s="834"/>
      <c r="AK19" s="834"/>
      <c r="AL19" s="834"/>
      <c r="AM19" s="834"/>
      <c r="AN19" s="834"/>
      <c r="AO19" s="834"/>
      <c r="AP19" s="835"/>
    </row>
  </sheetData>
  <mergeCells count="26">
    <mergeCell ref="AL7:AN7"/>
    <mergeCell ref="D4:F4"/>
    <mergeCell ref="Y4:AA4"/>
    <mergeCell ref="D5:G5"/>
    <mergeCell ref="Q5:S5"/>
    <mergeCell ref="Y5:AB5"/>
    <mergeCell ref="AL5:AN5"/>
    <mergeCell ref="D6:G6"/>
    <mergeCell ref="Y6:AB6"/>
    <mergeCell ref="D7:F7"/>
    <mergeCell ref="Q7:S7"/>
    <mergeCell ref="Y7:AA7"/>
    <mergeCell ref="Q8:S8"/>
    <mergeCell ref="AL8:AN8"/>
    <mergeCell ref="D9:S11"/>
    <mergeCell ref="Y9:AN11"/>
    <mergeCell ref="D12:S12"/>
    <mergeCell ref="Y12:AN12"/>
    <mergeCell ref="D13:S13"/>
    <mergeCell ref="Y13:AN13"/>
    <mergeCell ref="D14:O17"/>
    <mergeCell ref="P14:S14"/>
    <mergeCell ref="Y14:AJ17"/>
    <mergeCell ref="AK14:AN14"/>
    <mergeCell ref="P17:S17"/>
    <mergeCell ref="AK17:AN17"/>
  </mergeCells>
  <pageMargins left="0.39370078740157483" right="0.39370078740157483" top="0.39370078740157483" bottom="0.39370078740157483" header="0.31496062992125984" footer="0.31496062992125984"/>
  <pageSetup paperSize="9" orientation="landscape" r:id="rId1"/>
  <colBreaks count="1" manualBreakCount="1">
    <brk id="4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B2:AF189"/>
  <sheetViews>
    <sheetView showGridLines="0" showRowColHeaders="0" zoomScaleNormal="100" workbookViewId="0">
      <selection activeCell="C26" sqref="C26"/>
    </sheetView>
  </sheetViews>
  <sheetFormatPr baseColWidth="10" defaultColWidth="11.44140625" defaultRowHeight="13.8" x14ac:dyDescent="0.3"/>
  <cols>
    <col min="1" max="36" width="2.88671875" style="355" customWidth="1"/>
    <col min="37" max="16384" width="11.44140625" style="355"/>
  </cols>
  <sheetData>
    <row r="2" spans="2:32" x14ac:dyDescent="0.3">
      <c r="B2" s="358" t="s">
        <v>1053</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row>
    <row r="3" spans="2:32" x14ac:dyDescent="0.3">
      <c r="B3" s="358"/>
      <c r="C3" s="360" t="s">
        <v>407</v>
      </c>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row>
    <row r="4" spans="2:32" x14ac:dyDescent="0.3">
      <c r="B4" s="358"/>
      <c r="C4" s="359" t="s">
        <v>1303</v>
      </c>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2:32" x14ac:dyDescent="0.3">
      <c r="B5" s="358"/>
      <c r="C5" s="360" t="s">
        <v>424</v>
      </c>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row>
    <row r="6" spans="2:32" x14ac:dyDescent="0.3">
      <c r="B6" s="358"/>
      <c r="C6" s="359" t="s">
        <v>1274</v>
      </c>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2:32" x14ac:dyDescent="0.3">
      <c r="B7" s="358"/>
      <c r="C7" s="359" t="s">
        <v>1275</v>
      </c>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row>
    <row r="8" spans="2:32" x14ac:dyDescent="0.3">
      <c r="B8" s="358"/>
      <c r="C8" s="359" t="s">
        <v>1304</v>
      </c>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row>
    <row r="9" spans="2:32" x14ac:dyDescent="0.3">
      <c r="B9" s="358"/>
      <c r="C9" s="359" t="s">
        <v>1303</v>
      </c>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row>
    <row r="10" spans="2:32" x14ac:dyDescent="0.3">
      <c r="B10" s="358"/>
      <c r="C10" s="360" t="s">
        <v>1130</v>
      </c>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row>
    <row r="11" spans="2:32" x14ac:dyDescent="0.3">
      <c r="B11" s="358"/>
      <c r="C11" s="359" t="s">
        <v>1295</v>
      </c>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row>
    <row r="12" spans="2:32" x14ac:dyDescent="0.3">
      <c r="B12" s="358"/>
      <c r="C12" s="359" t="s">
        <v>1131</v>
      </c>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row>
    <row r="13" spans="2:32" x14ac:dyDescent="0.3">
      <c r="B13" s="358"/>
      <c r="C13" s="360" t="s">
        <v>1296</v>
      </c>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row>
    <row r="14" spans="2:32" x14ac:dyDescent="0.3">
      <c r="B14" s="358"/>
      <c r="C14" s="359" t="s">
        <v>1055</v>
      </c>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row>
    <row r="15" spans="2:32" x14ac:dyDescent="0.3">
      <c r="B15" s="358"/>
      <c r="C15" s="360" t="s">
        <v>1054</v>
      </c>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row>
    <row r="16" spans="2:32" x14ac:dyDescent="0.3">
      <c r="B16" s="358"/>
      <c r="C16" s="359" t="s">
        <v>1055</v>
      </c>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row>
    <row r="17" spans="2:32" x14ac:dyDescent="0.3">
      <c r="B17" s="358"/>
      <c r="C17" s="360" t="s">
        <v>1297</v>
      </c>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row>
    <row r="18" spans="2:32" x14ac:dyDescent="0.3">
      <c r="B18" s="358"/>
      <c r="C18" s="359" t="s">
        <v>1055</v>
      </c>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row>
    <row r="20" spans="2:32" x14ac:dyDescent="0.3">
      <c r="B20" s="358" t="s">
        <v>542</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2:32" x14ac:dyDescent="0.3">
      <c r="B21" s="358"/>
      <c r="C21" s="360" t="s">
        <v>407</v>
      </c>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row>
    <row r="22" spans="2:32" x14ac:dyDescent="0.3">
      <c r="B22" s="358"/>
      <c r="C22" s="359" t="s">
        <v>645</v>
      </c>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row>
    <row r="23" spans="2:32" x14ac:dyDescent="0.3">
      <c r="B23" s="358"/>
      <c r="C23" s="360" t="s">
        <v>444</v>
      </c>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row>
    <row r="24" spans="2:32" x14ac:dyDescent="0.3">
      <c r="B24" s="358"/>
      <c r="C24" s="359" t="s">
        <v>646</v>
      </c>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row>
    <row r="25" spans="2:32" x14ac:dyDescent="0.3">
      <c r="B25" s="358"/>
      <c r="C25" s="359" t="s">
        <v>1305</v>
      </c>
      <c r="D25" s="359"/>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2:32" x14ac:dyDescent="0.3">
      <c r="B26" s="358"/>
      <c r="C26" s="360" t="s">
        <v>424</v>
      </c>
      <c r="D26" s="359"/>
      <c r="E26" s="359"/>
      <c r="F26" s="359"/>
      <c r="G26" s="359"/>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row r="27" spans="2:32" x14ac:dyDescent="0.3">
      <c r="B27" s="358"/>
      <c r="C27" s="359" t="s">
        <v>1049</v>
      </c>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row>
    <row r="28" spans="2:32" x14ac:dyDescent="0.3">
      <c r="B28" s="358"/>
      <c r="C28" s="359" t="s">
        <v>544</v>
      </c>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row>
    <row r="29" spans="2:32" x14ac:dyDescent="0.3">
      <c r="B29" s="358"/>
      <c r="C29" s="359" t="s">
        <v>545</v>
      </c>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row>
    <row r="30" spans="2:32" x14ac:dyDescent="0.3">
      <c r="B30" s="358"/>
      <c r="C30" s="360" t="s">
        <v>513</v>
      </c>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row>
    <row r="31" spans="2:32" x14ac:dyDescent="0.3">
      <c r="B31" s="358"/>
      <c r="C31" s="360" t="s">
        <v>448</v>
      </c>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row>
    <row r="32" spans="2:32" x14ac:dyDescent="0.3">
      <c r="B32" s="358"/>
      <c r="C32" s="359" t="s">
        <v>1049</v>
      </c>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row>
    <row r="33" spans="2:32" x14ac:dyDescent="0.3">
      <c r="B33" s="358"/>
      <c r="C33" s="360" t="s">
        <v>345</v>
      </c>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row>
    <row r="34" spans="2:32" x14ac:dyDescent="0.3">
      <c r="B34" s="358"/>
      <c r="C34" s="359" t="s">
        <v>1045</v>
      </c>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row>
    <row r="35" spans="2:32" x14ac:dyDescent="0.3">
      <c r="B35" s="358"/>
      <c r="C35" s="359" t="s">
        <v>1046</v>
      </c>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row>
    <row r="36" spans="2:32" x14ac:dyDescent="0.3">
      <c r="B36" s="358"/>
      <c r="C36" s="360" t="s">
        <v>355</v>
      </c>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row>
    <row r="37" spans="2:32" x14ac:dyDescent="0.3">
      <c r="B37" s="358"/>
      <c r="C37" s="359" t="s">
        <v>639</v>
      </c>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row>
    <row r="39" spans="2:32" x14ac:dyDescent="0.3">
      <c r="B39" s="358" t="s">
        <v>536</v>
      </c>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row>
    <row r="40" spans="2:32" x14ac:dyDescent="0.3">
      <c r="B40" s="358"/>
      <c r="C40" s="360" t="s">
        <v>424</v>
      </c>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row>
    <row r="41" spans="2:32" x14ac:dyDescent="0.3">
      <c r="B41" s="358"/>
      <c r="C41" s="359" t="s">
        <v>534</v>
      </c>
      <c r="D41" s="359"/>
      <c r="E41" s="359"/>
      <c r="F41" s="359"/>
      <c r="G41" s="359"/>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row>
    <row r="42" spans="2:32" x14ac:dyDescent="0.3">
      <c r="B42" s="358"/>
      <c r="C42" s="359" t="s">
        <v>535</v>
      </c>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row>
    <row r="43" spans="2:32" x14ac:dyDescent="0.3">
      <c r="B43" s="358"/>
      <c r="C43" s="360" t="s">
        <v>345</v>
      </c>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row>
    <row r="44" spans="2:32" x14ac:dyDescent="0.3">
      <c r="B44" s="358"/>
      <c r="C44" s="359" t="s">
        <v>538</v>
      </c>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row>
    <row r="45" spans="2:32" x14ac:dyDescent="0.3">
      <c r="B45" s="358"/>
      <c r="C45" s="360" t="s">
        <v>349</v>
      </c>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row>
    <row r="46" spans="2:32" x14ac:dyDescent="0.3">
      <c r="B46" s="358"/>
      <c r="C46" s="359" t="s">
        <v>537</v>
      </c>
      <c r="D46" s="359"/>
      <c r="E46" s="359"/>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row>
    <row r="47" spans="2:32" x14ac:dyDescent="0.3">
      <c r="B47" s="358"/>
      <c r="C47" s="359" t="s">
        <v>534</v>
      </c>
      <c r="D47" s="359"/>
      <c r="E47" s="359"/>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row>
    <row r="49" spans="2:32" x14ac:dyDescent="0.3">
      <c r="B49" s="358" t="s">
        <v>533</v>
      </c>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row>
    <row r="50" spans="2:32" x14ac:dyDescent="0.3">
      <c r="B50" s="358"/>
      <c r="C50" s="360" t="s">
        <v>513</v>
      </c>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row>
    <row r="51" spans="2:32" x14ac:dyDescent="0.3">
      <c r="B51" s="358"/>
      <c r="C51" s="360" t="s">
        <v>448</v>
      </c>
      <c r="D51" s="359"/>
      <c r="E51" s="359"/>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row>
    <row r="52" spans="2:32" x14ac:dyDescent="0.3">
      <c r="B52" s="358"/>
      <c r="C52" s="359" t="s">
        <v>529</v>
      </c>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row>
    <row r="54" spans="2:32" x14ac:dyDescent="0.3">
      <c r="B54" s="358" t="s">
        <v>524</v>
      </c>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row>
    <row r="55" spans="2:32" x14ac:dyDescent="0.3">
      <c r="B55" s="358"/>
      <c r="C55" s="360" t="s">
        <v>513</v>
      </c>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row>
    <row r="56" spans="2:32" x14ac:dyDescent="0.3">
      <c r="B56" s="358"/>
      <c r="C56" s="359" t="s">
        <v>525</v>
      </c>
      <c r="D56" s="359"/>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row>
    <row r="57" spans="2:32" x14ac:dyDescent="0.3">
      <c r="B57" s="358"/>
      <c r="C57" s="360" t="s">
        <v>448</v>
      </c>
      <c r="D57" s="359"/>
      <c r="E57" s="359"/>
      <c r="F57" s="359"/>
      <c r="G57" s="359"/>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row>
    <row r="58" spans="2:32" x14ac:dyDescent="0.3">
      <c r="B58" s="358"/>
      <c r="C58" s="359" t="s">
        <v>525</v>
      </c>
      <c r="D58" s="359"/>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row>
    <row r="59" spans="2:32" x14ac:dyDescent="0.3">
      <c r="B59" s="358"/>
      <c r="C59" s="359" t="s">
        <v>526</v>
      </c>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row>
    <row r="60" spans="2:32" x14ac:dyDescent="0.3">
      <c r="B60" s="358"/>
      <c r="C60" s="359" t="s">
        <v>527</v>
      </c>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row>
    <row r="62" spans="2:32" x14ac:dyDescent="0.3">
      <c r="B62" s="358" t="s">
        <v>511</v>
      </c>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row>
    <row r="63" spans="2:32" ht="13.5" customHeight="1" x14ac:dyDescent="0.3">
      <c r="B63" s="358"/>
      <c r="C63" s="360" t="s">
        <v>424</v>
      </c>
      <c r="D63" s="359"/>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row>
    <row r="64" spans="2:32" x14ac:dyDescent="0.3">
      <c r="B64" s="358"/>
      <c r="C64" s="359" t="s">
        <v>512</v>
      </c>
      <c r="D64" s="359"/>
      <c r="E64" s="359"/>
      <c r="F64" s="359"/>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row>
    <row r="65" spans="2:32" x14ac:dyDescent="0.3">
      <c r="B65" s="358"/>
      <c r="C65" s="360" t="s">
        <v>513</v>
      </c>
      <c r="D65" s="359"/>
      <c r="E65" s="359"/>
      <c r="F65" s="359"/>
      <c r="G65" s="359"/>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row>
    <row r="66" spans="2:32" x14ac:dyDescent="0.3">
      <c r="B66" s="358"/>
      <c r="C66" s="359" t="s">
        <v>512</v>
      </c>
      <c r="D66" s="359"/>
      <c r="E66" s="359"/>
      <c r="F66" s="359"/>
      <c r="G66" s="359"/>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row>
    <row r="67" spans="2:32" x14ac:dyDescent="0.3">
      <c r="B67" s="358"/>
      <c r="C67" s="359" t="s">
        <v>514</v>
      </c>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row>
    <row r="68" spans="2:32" x14ac:dyDescent="0.3">
      <c r="B68" s="358"/>
      <c r="C68" s="360" t="s">
        <v>448</v>
      </c>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row>
    <row r="69" spans="2:32" x14ac:dyDescent="0.3">
      <c r="B69" s="358"/>
      <c r="C69" s="359" t="s">
        <v>512</v>
      </c>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row>
    <row r="70" spans="2:32" x14ac:dyDescent="0.3">
      <c r="B70" s="358"/>
      <c r="C70" s="359" t="s">
        <v>516</v>
      </c>
      <c r="D70" s="359"/>
      <c r="E70" s="359"/>
      <c r="F70" s="359"/>
      <c r="G70" s="359"/>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row>
    <row r="71" spans="2:32" x14ac:dyDescent="0.3">
      <c r="B71" s="358"/>
      <c r="C71" s="359" t="s">
        <v>514</v>
      </c>
      <c r="D71" s="359"/>
      <c r="E71" s="359"/>
      <c r="F71" s="359"/>
      <c r="G71" s="359"/>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row>
    <row r="72" spans="2:32" ht="13.5" customHeight="1" x14ac:dyDescent="0.3"/>
    <row r="73" spans="2:32" x14ac:dyDescent="0.3">
      <c r="B73" s="358" t="s">
        <v>503</v>
      </c>
      <c r="C73" s="359"/>
      <c r="D73" s="359"/>
      <c r="E73" s="359"/>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row>
    <row r="74" spans="2:32" x14ac:dyDescent="0.3">
      <c r="B74" s="358"/>
      <c r="C74" s="360" t="s">
        <v>424</v>
      </c>
      <c r="D74" s="359"/>
      <c r="E74" s="359"/>
      <c r="F74" s="359"/>
      <c r="G74" s="359"/>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row>
    <row r="75" spans="2:32" x14ac:dyDescent="0.3">
      <c r="B75" s="358"/>
      <c r="C75" s="359" t="s">
        <v>504</v>
      </c>
      <c r="D75" s="359"/>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row>
    <row r="77" spans="2:32" x14ac:dyDescent="0.3">
      <c r="B77" s="358" t="s">
        <v>447</v>
      </c>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row>
    <row r="78" spans="2:32" x14ac:dyDescent="0.3">
      <c r="B78" s="358"/>
      <c r="C78" s="360" t="s">
        <v>453</v>
      </c>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row>
    <row r="79" spans="2:32" x14ac:dyDescent="0.3">
      <c r="B79" s="358"/>
      <c r="C79" s="359" t="s">
        <v>454</v>
      </c>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row>
    <row r="80" spans="2:32" x14ac:dyDescent="0.3">
      <c r="B80" s="358"/>
      <c r="C80" s="360" t="s">
        <v>484</v>
      </c>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row>
    <row r="81" spans="2:32" x14ac:dyDescent="0.3">
      <c r="B81" s="358"/>
      <c r="C81" s="359" t="s">
        <v>485</v>
      </c>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row>
    <row r="82" spans="2:32" x14ac:dyDescent="0.3">
      <c r="B82" s="358"/>
      <c r="C82" s="360" t="s">
        <v>424</v>
      </c>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row>
    <row r="83" spans="2:32" x14ac:dyDescent="0.3">
      <c r="B83" s="358"/>
      <c r="C83" s="359" t="s">
        <v>501</v>
      </c>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row>
    <row r="84" spans="2:32" x14ac:dyDescent="0.3">
      <c r="B84" s="358"/>
      <c r="C84" s="360" t="s">
        <v>322</v>
      </c>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row>
    <row r="85" spans="2:32" x14ac:dyDescent="0.3">
      <c r="B85" s="358"/>
      <c r="C85" s="359" t="s">
        <v>452</v>
      </c>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row>
    <row r="86" spans="2:32" x14ac:dyDescent="0.3">
      <c r="B86" s="358"/>
      <c r="C86" s="360" t="s">
        <v>448</v>
      </c>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row>
    <row r="87" spans="2:32" x14ac:dyDescent="0.3">
      <c r="B87" s="358"/>
      <c r="C87" s="359" t="s">
        <v>486</v>
      </c>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row>
    <row r="88" spans="2:32" x14ac:dyDescent="0.3">
      <c r="B88" s="358"/>
      <c r="C88" s="360" t="s">
        <v>449</v>
      </c>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row>
    <row r="89" spans="2:32" x14ac:dyDescent="0.3">
      <c r="B89" s="358"/>
      <c r="C89" s="359" t="s">
        <v>450</v>
      </c>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row>
    <row r="90" spans="2:32" x14ac:dyDescent="0.3">
      <c r="B90" s="358"/>
      <c r="C90" s="360" t="s">
        <v>349</v>
      </c>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row>
    <row r="91" spans="2:32" x14ac:dyDescent="0.3">
      <c r="B91" s="358"/>
      <c r="C91" s="359" t="s">
        <v>450</v>
      </c>
      <c r="D91" s="359"/>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row>
    <row r="93" spans="2:32" x14ac:dyDescent="0.3">
      <c r="B93" s="358" t="s">
        <v>433</v>
      </c>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row>
    <row r="94" spans="2:32" x14ac:dyDescent="0.3">
      <c r="B94" s="358"/>
      <c r="C94" s="360" t="s">
        <v>444</v>
      </c>
      <c r="D94" s="359"/>
      <c r="E94" s="359"/>
      <c r="F94" s="359"/>
      <c r="G94" s="359"/>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row>
    <row r="95" spans="2:32" x14ac:dyDescent="0.3">
      <c r="B95" s="358"/>
      <c r="C95" s="359" t="s">
        <v>445</v>
      </c>
      <c r="D95" s="359"/>
      <c r="E95" s="359"/>
      <c r="F95" s="359"/>
      <c r="G95" s="359"/>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row>
    <row r="96" spans="2:32" x14ac:dyDescent="0.3">
      <c r="B96" s="359"/>
      <c r="C96" s="360" t="s">
        <v>322</v>
      </c>
      <c r="D96" s="359"/>
      <c r="E96" s="359"/>
      <c r="F96" s="359"/>
      <c r="G96" s="359"/>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row>
    <row r="97" spans="2:32" x14ac:dyDescent="0.3">
      <c r="B97" s="359"/>
      <c r="C97" s="359" t="s">
        <v>434</v>
      </c>
      <c r="D97" s="359"/>
      <c r="E97" s="359"/>
      <c r="F97" s="359"/>
      <c r="G97" s="359"/>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row>
    <row r="98" spans="2:32" x14ac:dyDescent="0.3">
      <c r="B98" s="359"/>
      <c r="C98" s="359" t="s">
        <v>435</v>
      </c>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row>
    <row r="99" spans="2:32" x14ac:dyDescent="0.3">
      <c r="B99" s="359"/>
      <c r="C99" s="359" t="s">
        <v>427</v>
      </c>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row>
    <row r="100" spans="2:32" x14ac:dyDescent="0.3">
      <c r="B100" s="359"/>
      <c r="C100" s="359" t="s">
        <v>436</v>
      </c>
      <c r="D100" s="359"/>
      <c r="E100" s="359"/>
      <c r="F100" s="359"/>
      <c r="G100" s="359"/>
      <c r="H100" s="359"/>
      <c r="I100" s="359"/>
      <c r="J100" s="359"/>
      <c r="K100" s="359"/>
      <c r="L100" s="359"/>
      <c r="M100" s="359"/>
      <c r="N100" s="359"/>
      <c r="O100" s="359"/>
      <c r="P100" s="359"/>
      <c r="Q100" s="359"/>
      <c r="R100" s="359"/>
      <c r="S100" s="359"/>
      <c r="T100" s="359"/>
      <c r="U100" s="359"/>
      <c r="V100" s="359"/>
      <c r="W100" s="359"/>
      <c r="X100" s="359"/>
      <c r="Y100" s="359"/>
      <c r="Z100" s="359"/>
      <c r="AA100" s="359"/>
      <c r="AB100" s="359"/>
      <c r="AC100" s="359"/>
      <c r="AD100" s="359"/>
      <c r="AE100" s="359"/>
      <c r="AF100" s="359"/>
    </row>
    <row r="101" spans="2:32" x14ac:dyDescent="0.3">
      <c r="B101" s="359"/>
      <c r="C101" s="359" t="s">
        <v>439</v>
      </c>
      <c r="D101" s="359"/>
      <c r="E101" s="359"/>
      <c r="F101" s="359"/>
      <c r="G101" s="359"/>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row>
    <row r="103" spans="2:32" x14ac:dyDescent="0.3">
      <c r="B103" s="358" t="s">
        <v>423</v>
      </c>
      <c r="C103" s="359"/>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row>
    <row r="104" spans="2:32" x14ac:dyDescent="0.3">
      <c r="B104" s="359"/>
      <c r="C104" s="360" t="s">
        <v>424</v>
      </c>
      <c r="D104" s="359"/>
      <c r="E104" s="359"/>
      <c r="F104" s="359"/>
      <c r="G104" s="359"/>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row>
    <row r="105" spans="2:32" x14ac:dyDescent="0.3">
      <c r="B105" s="359"/>
      <c r="C105" s="359" t="s">
        <v>427</v>
      </c>
      <c r="D105" s="359"/>
      <c r="E105" s="359"/>
      <c r="F105" s="359"/>
      <c r="G105" s="359"/>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row>
    <row r="106" spans="2:32" x14ac:dyDescent="0.3">
      <c r="B106" s="359"/>
      <c r="C106" s="359" t="s">
        <v>425</v>
      </c>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row>
    <row r="107" spans="2:32" x14ac:dyDescent="0.3">
      <c r="B107" s="359"/>
      <c r="C107" s="359" t="s">
        <v>425</v>
      </c>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row>
    <row r="108" spans="2:32" x14ac:dyDescent="0.3">
      <c r="B108" s="359"/>
      <c r="C108" s="359" t="s">
        <v>425</v>
      </c>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row>
    <row r="110" spans="2:32" x14ac:dyDescent="0.3">
      <c r="B110" s="358" t="s">
        <v>397</v>
      </c>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row>
    <row r="111" spans="2:32" x14ac:dyDescent="0.3">
      <c r="B111" s="358"/>
      <c r="C111" s="359" t="s">
        <v>398</v>
      </c>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row>
    <row r="112" spans="2:32" x14ac:dyDescent="0.3">
      <c r="B112" s="358"/>
      <c r="C112" s="360" t="s">
        <v>407</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row>
    <row r="113" spans="2:32" x14ac:dyDescent="0.3">
      <c r="B113" s="359"/>
      <c r="C113" s="359" t="s">
        <v>408</v>
      </c>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row>
    <row r="114" spans="2:32" x14ac:dyDescent="0.3">
      <c r="B114" s="359"/>
      <c r="C114" s="360" t="s">
        <v>409</v>
      </c>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row>
    <row r="115" spans="2:32" x14ac:dyDescent="0.3">
      <c r="B115" s="359"/>
      <c r="C115" s="359" t="s">
        <v>410</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row>
    <row r="116" spans="2:32" x14ac:dyDescent="0.3">
      <c r="B116" s="359"/>
      <c r="C116" s="360" t="s">
        <v>322</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row>
    <row r="117" spans="2:32" x14ac:dyDescent="0.3">
      <c r="B117" s="359"/>
      <c r="C117" s="359" t="s">
        <v>420</v>
      </c>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row>
    <row r="118" spans="2:32" x14ac:dyDescent="0.3">
      <c r="B118" s="359"/>
      <c r="C118" s="359" t="s">
        <v>403</v>
      </c>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row>
    <row r="119" spans="2:32" x14ac:dyDescent="0.3">
      <c r="B119" s="359"/>
      <c r="C119" s="359" t="s">
        <v>404</v>
      </c>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row>
    <row r="120" spans="2:32" x14ac:dyDescent="0.3">
      <c r="B120" s="359"/>
      <c r="C120" s="359" t="s">
        <v>421</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row>
    <row r="121" spans="2:32" x14ac:dyDescent="0.3">
      <c r="B121" s="359"/>
      <c r="C121" s="359" t="s">
        <v>405</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row>
    <row r="122" spans="2:32" x14ac:dyDescent="0.3">
      <c r="B122" s="359"/>
      <c r="C122" s="359" t="s">
        <v>406</v>
      </c>
      <c r="D122" s="359"/>
      <c r="E122" s="359"/>
      <c r="F122" s="359"/>
      <c r="G122" s="359"/>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row>
    <row r="123" spans="2:32" x14ac:dyDescent="0.3">
      <c r="B123" s="359"/>
      <c r="C123" s="360" t="s">
        <v>345</v>
      </c>
      <c r="D123" s="359"/>
      <c r="E123" s="359"/>
      <c r="F123" s="359"/>
      <c r="G123" s="359"/>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row>
    <row r="124" spans="2:32" x14ac:dyDescent="0.3">
      <c r="B124" s="359"/>
      <c r="C124" s="359" t="s">
        <v>406</v>
      </c>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row>
    <row r="125" spans="2:32" x14ac:dyDescent="0.3">
      <c r="B125" s="359"/>
      <c r="C125" s="360" t="s">
        <v>349</v>
      </c>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row>
    <row r="126" spans="2:32" x14ac:dyDescent="0.3">
      <c r="B126" s="359"/>
      <c r="C126" s="359" t="s">
        <v>406</v>
      </c>
      <c r="D126" s="359"/>
      <c r="E126" s="359"/>
      <c r="F126" s="359"/>
      <c r="G126" s="359"/>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359"/>
      <c r="AF126" s="359"/>
    </row>
    <row r="127" spans="2:32" x14ac:dyDescent="0.3">
      <c r="B127" s="359"/>
      <c r="C127" s="360" t="s">
        <v>355</v>
      </c>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row>
    <row r="128" spans="2:32" x14ac:dyDescent="0.3">
      <c r="B128" s="359"/>
      <c r="C128" s="359" t="s">
        <v>406</v>
      </c>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row>
    <row r="130" spans="2:32" x14ac:dyDescent="0.3">
      <c r="B130" s="358" t="s">
        <v>354</v>
      </c>
      <c r="C130" s="359"/>
      <c r="D130" s="359"/>
      <c r="E130" s="359"/>
      <c r="F130" s="359"/>
      <c r="G130" s="359"/>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row>
    <row r="131" spans="2:32" x14ac:dyDescent="0.3">
      <c r="B131" s="359"/>
      <c r="C131" s="360" t="s">
        <v>322</v>
      </c>
      <c r="D131" s="359"/>
      <c r="E131" s="359"/>
      <c r="F131" s="359"/>
      <c r="G131" s="359"/>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row>
    <row r="132" spans="2:32" x14ac:dyDescent="0.3">
      <c r="B132" s="359"/>
      <c r="C132" s="359" t="s">
        <v>382</v>
      </c>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row>
    <row r="133" spans="2:32" x14ac:dyDescent="0.3">
      <c r="B133" s="359"/>
      <c r="C133" s="359" t="s">
        <v>384</v>
      </c>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row>
    <row r="134" spans="2:32" x14ac:dyDescent="0.3">
      <c r="B134" s="359"/>
      <c r="C134" s="359" t="s">
        <v>385</v>
      </c>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row>
    <row r="135" spans="2:32" x14ac:dyDescent="0.3">
      <c r="B135" s="359"/>
      <c r="C135" s="359" t="s">
        <v>389</v>
      </c>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row>
    <row r="136" spans="2:32" x14ac:dyDescent="0.3">
      <c r="B136" s="359"/>
      <c r="C136" s="359" t="s">
        <v>386</v>
      </c>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row>
    <row r="137" spans="2:32" x14ac:dyDescent="0.3">
      <c r="B137" s="359"/>
      <c r="C137" s="360" t="s">
        <v>345</v>
      </c>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row>
    <row r="138" spans="2:32" x14ac:dyDescent="0.3">
      <c r="B138" s="359"/>
      <c r="C138" s="359" t="s">
        <v>377</v>
      </c>
      <c r="D138" s="359"/>
      <c r="E138" s="359"/>
      <c r="F138" s="359"/>
      <c r="G138" s="359"/>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row>
    <row r="139" spans="2:32" x14ac:dyDescent="0.3">
      <c r="B139" s="359"/>
      <c r="C139" s="359" t="s">
        <v>376</v>
      </c>
      <c r="D139" s="359"/>
      <c r="E139" s="359"/>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row>
    <row r="140" spans="2:32" x14ac:dyDescent="0.3">
      <c r="B140" s="359"/>
      <c r="C140" s="359" t="s">
        <v>387</v>
      </c>
      <c r="D140" s="359"/>
      <c r="E140" s="359"/>
      <c r="F140" s="359"/>
      <c r="G140" s="359"/>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row>
    <row r="141" spans="2:32" x14ac:dyDescent="0.3">
      <c r="B141" s="359"/>
      <c r="C141" s="360" t="s">
        <v>355</v>
      </c>
      <c r="D141" s="359"/>
      <c r="E141" s="359"/>
      <c r="F141" s="359"/>
      <c r="G141" s="359"/>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row>
    <row r="142" spans="2:32" x14ac:dyDescent="0.3">
      <c r="B142" s="359"/>
      <c r="C142" s="359" t="s">
        <v>356</v>
      </c>
      <c r="D142" s="359"/>
      <c r="E142" s="359"/>
      <c r="F142" s="359"/>
      <c r="G142" s="359"/>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row>
    <row r="144" spans="2:32" x14ac:dyDescent="0.3">
      <c r="B144" s="358" t="s">
        <v>321</v>
      </c>
      <c r="C144" s="359"/>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row>
    <row r="145" spans="2:32" x14ac:dyDescent="0.3">
      <c r="B145" s="358"/>
      <c r="C145" s="359" t="s">
        <v>351</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row>
    <row r="146" spans="2:32" x14ac:dyDescent="0.3">
      <c r="B146" s="359"/>
      <c r="C146" s="360" t="s">
        <v>322</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row>
    <row r="147" spans="2:32" x14ac:dyDescent="0.3">
      <c r="B147" s="359"/>
      <c r="C147" s="359" t="s">
        <v>317</v>
      </c>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row>
    <row r="148" spans="2:32" x14ac:dyDescent="0.3">
      <c r="B148" s="359"/>
      <c r="C148" s="359" t="s">
        <v>352</v>
      </c>
      <c r="D148" s="359"/>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row>
    <row r="149" spans="2:32" x14ac:dyDescent="0.3">
      <c r="B149" s="359"/>
      <c r="C149" s="359" t="s">
        <v>323</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row>
    <row r="150" spans="2:32" x14ac:dyDescent="0.3">
      <c r="B150" s="359"/>
      <c r="C150" s="359" t="s">
        <v>353</v>
      </c>
      <c r="D150" s="359"/>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row>
    <row r="152" spans="2:32" x14ac:dyDescent="0.3">
      <c r="B152" s="358" t="s">
        <v>324</v>
      </c>
      <c r="C152" s="359"/>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row>
    <row r="153" spans="2:32" x14ac:dyDescent="0.3">
      <c r="B153" s="358"/>
      <c r="C153" s="359" t="s">
        <v>342</v>
      </c>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row>
    <row r="154" spans="2:32" x14ac:dyDescent="0.3">
      <c r="B154" s="358"/>
      <c r="C154" s="359" t="s">
        <v>343</v>
      </c>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row>
    <row r="155" spans="2:32" x14ac:dyDescent="0.3">
      <c r="B155" s="358"/>
      <c r="C155" s="359" t="s">
        <v>344</v>
      </c>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row>
    <row r="156" spans="2:32" x14ac:dyDescent="0.3">
      <c r="B156" s="359"/>
      <c r="C156" s="360" t="s">
        <v>322</v>
      </c>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row>
    <row r="157" spans="2:32" x14ac:dyDescent="0.3">
      <c r="B157" s="359"/>
      <c r="C157" s="359" t="s">
        <v>318</v>
      </c>
      <c r="D157" s="359"/>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row>
    <row r="158" spans="2:32" x14ac:dyDescent="0.3">
      <c r="B158" s="359"/>
      <c r="C158" s="359" t="s">
        <v>319</v>
      </c>
      <c r="D158" s="359"/>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row>
    <row r="159" spans="2:32" x14ac:dyDescent="0.3">
      <c r="B159" s="359"/>
      <c r="C159" s="359" t="s">
        <v>320</v>
      </c>
      <c r="D159" s="359"/>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row>
    <row r="160" spans="2:32" x14ac:dyDescent="0.3">
      <c r="B160" s="359"/>
      <c r="C160" s="360" t="s">
        <v>345</v>
      </c>
      <c r="D160" s="359"/>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row>
    <row r="161" spans="2:32" x14ac:dyDescent="0.3">
      <c r="B161" s="359"/>
      <c r="C161" s="359" t="s">
        <v>318</v>
      </c>
      <c r="D161" s="359"/>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row>
    <row r="162" spans="2:32" x14ac:dyDescent="0.3">
      <c r="B162" s="359"/>
      <c r="C162" s="359" t="s">
        <v>346</v>
      </c>
      <c r="D162" s="359"/>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row>
    <row r="163" spans="2:32" x14ac:dyDescent="0.3">
      <c r="B163" s="359"/>
      <c r="C163" s="359" t="s">
        <v>357</v>
      </c>
      <c r="D163" s="359"/>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row>
    <row r="164" spans="2:32" x14ac:dyDescent="0.3">
      <c r="B164" s="359"/>
      <c r="C164" s="359" t="s">
        <v>358</v>
      </c>
      <c r="D164" s="359"/>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row>
    <row r="165" spans="2:32" x14ac:dyDescent="0.3">
      <c r="B165" s="359"/>
      <c r="C165" s="359" t="s">
        <v>347</v>
      </c>
      <c r="D165" s="359"/>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row>
    <row r="166" spans="2:32" x14ac:dyDescent="0.3">
      <c r="B166" s="359"/>
      <c r="C166" s="359" t="s">
        <v>348</v>
      </c>
      <c r="D166" s="359"/>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row>
    <row r="167" spans="2:32" x14ac:dyDescent="0.3">
      <c r="B167" s="359"/>
      <c r="C167" s="360" t="s">
        <v>349</v>
      </c>
      <c r="D167" s="359"/>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row>
    <row r="168" spans="2:32" x14ac:dyDescent="0.3">
      <c r="B168" s="359"/>
      <c r="C168" s="359" t="s">
        <v>318</v>
      </c>
      <c r="D168" s="359"/>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row>
    <row r="169" spans="2:32" x14ac:dyDescent="0.3">
      <c r="B169" s="359"/>
      <c r="C169" s="359" t="s">
        <v>350</v>
      </c>
      <c r="D169" s="359"/>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row>
    <row r="171" spans="2:32" x14ac:dyDescent="0.3">
      <c r="B171" s="358" t="s">
        <v>325</v>
      </c>
      <c r="C171" s="359"/>
      <c r="D171" s="359"/>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row>
    <row r="172" spans="2:32" x14ac:dyDescent="0.3">
      <c r="B172" s="359"/>
      <c r="C172" s="360" t="s">
        <v>322</v>
      </c>
      <c r="D172" s="359"/>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row>
    <row r="173" spans="2:32" x14ac:dyDescent="0.3">
      <c r="B173" s="359"/>
      <c r="C173" s="359" t="s">
        <v>326</v>
      </c>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row>
    <row r="174" spans="2:32" x14ac:dyDescent="0.3">
      <c r="B174" s="359"/>
      <c r="C174" s="359" t="s">
        <v>327</v>
      </c>
      <c r="D174" s="359"/>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row>
    <row r="175" spans="2:32" x14ac:dyDescent="0.3">
      <c r="B175" s="359"/>
      <c r="C175" s="359" t="s">
        <v>328</v>
      </c>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row>
    <row r="176" spans="2:32" x14ac:dyDescent="0.3">
      <c r="B176" s="359"/>
      <c r="C176" s="359" t="s">
        <v>329</v>
      </c>
      <c r="D176" s="359"/>
      <c r="E176" s="359"/>
      <c r="F176" s="359"/>
      <c r="G176" s="359"/>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row>
    <row r="177" spans="2:32" x14ac:dyDescent="0.3">
      <c r="B177" s="359"/>
      <c r="C177" s="359" t="s">
        <v>330</v>
      </c>
      <c r="D177" s="359"/>
      <c r="E177" s="359"/>
      <c r="F177" s="359"/>
      <c r="G177" s="359"/>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row>
    <row r="178" spans="2:32" x14ac:dyDescent="0.3">
      <c r="B178" s="359"/>
      <c r="C178" s="359" t="s">
        <v>331</v>
      </c>
      <c r="D178" s="359"/>
      <c r="E178" s="359"/>
      <c r="F178" s="359"/>
      <c r="G178" s="359"/>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row>
    <row r="179" spans="2:32" x14ac:dyDescent="0.3">
      <c r="B179" s="359"/>
      <c r="C179" s="359" t="s">
        <v>332</v>
      </c>
      <c r="D179" s="359"/>
      <c r="E179" s="359"/>
      <c r="F179" s="359"/>
      <c r="G179" s="359"/>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row>
    <row r="180" spans="2:32" x14ac:dyDescent="0.3">
      <c r="B180" s="359"/>
      <c r="C180" s="359" t="s">
        <v>333</v>
      </c>
      <c r="D180" s="359"/>
      <c r="E180" s="359"/>
      <c r="F180" s="359"/>
      <c r="G180" s="359"/>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row>
    <row r="181" spans="2:32" x14ac:dyDescent="0.3">
      <c r="B181" s="359"/>
      <c r="C181" s="359" t="s">
        <v>334</v>
      </c>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row>
    <row r="182" spans="2:32" x14ac:dyDescent="0.3">
      <c r="B182" s="359"/>
      <c r="C182" s="359" t="s">
        <v>335</v>
      </c>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row>
    <row r="183" spans="2:32" x14ac:dyDescent="0.3">
      <c r="B183" s="359"/>
      <c r="C183" s="359" t="s">
        <v>336</v>
      </c>
      <c r="D183" s="359"/>
      <c r="E183" s="359"/>
      <c r="F183" s="359"/>
      <c r="G183" s="359"/>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row>
    <row r="184" spans="2:32" x14ac:dyDescent="0.3">
      <c r="B184" s="359"/>
      <c r="C184" s="359" t="s">
        <v>337</v>
      </c>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row>
    <row r="185" spans="2:32" x14ac:dyDescent="0.3">
      <c r="B185" s="359"/>
      <c r="C185" s="359" t="s">
        <v>338</v>
      </c>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row>
    <row r="186" spans="2:32" x14ac:dyDescent="0.3">
      <c r="B186" s="359"/>
      <c r="C186" s="359" t="s">
        <v>339</v>
      </c>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row>
    <row r="187" spans="2:32" x14ac:dyDescent="0.3">
      <c r="B187" s="359"/>
      <c r="C187" s="359" t="s">
        <v>340</v>
      </c>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row>
    <row r="188" spans="2:32" x14ac:dyDescent="0.3">
      <c r="B188" s="359"/>
      <c r="C188" s="359" t="s">
        <v>341</v>
      </c>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row>
    <row r="189" spans="2:32" x14ac:dyDescent="0.3">
      <c r="C189" s="356"/>
    </row>
  </sheetData>
  <sheetProtection algorithmName="SHA-512" hashValue="XANulHJOtOKvDULr/rRGqRZ2EERTDP384SYyA9Q58Hf/rgG6RVcAfjnPRFBGWCcV5PMLnLVNxRDYefcbj8Ppog==" saltValue="EUZuDQYVgQE+Q6DR4idsOw==" spinCount="100000" sheet="1" objects="1" scenarios="1"/>
  <pageMargins left="0.51181102362204722" right="0.51181102362204722"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D107"/>
  <sheetViews>
    <sheetView workbookViewId="0">
      <selection activeCell="A95" sqref="A95:A107"/>
    </sheetView>
  </sheetViews>
  <sheetFormatPr baseColWidth="10" defaultRowHeight="13.2" x14ac:dyDescent="0.25"/>
  <cols>
    <col min="1" max="1" width="38.6640625" bestFit="1" customWidth="1"/>
    <col min="2" max="2" width="6.33203125" style="648" bestFit="1" customWidth="1"/>
    <col min="3" max="3" width="9.6640625" bestFit="1" customWidth="1"/>
    <col min="4" max="4" width="11" style="648" bestFit="1" customWidth="1"/>
  </cols>
  <sheetData>
    <row r="1" spans="1:4" x14ac:dyDescent="0.25">
      <c r="B1" s="647" t="s">
        <v>359</v>
      </c>
      <c r="C1" s="499" t="s">
        <v>948</v>
      </c>
      <c r="D1" s="647" t="s">
        <v>949</v>
      </c>
    </row>
    <row r="2" spans="1:4" x14ac:dyDescent="0.25">
      <c r="A2" s="499" t="s">
        <v>1041</v>
      </c>
      <c r="B2" s="647"/>
      <c r="C2" s="499"/>
      <c r="D2" s="647"/>
    </row>
    <row r="3" spans="1:4" x14ac:dyDescent="0.25">
      <c r="A3" t="s">
        <v>419</v>
      </c>
      <c r="B3" s="647"/>
      <c r="C3" s="499"/>
      <c r="D3" s="647"/>
    </row>
    <row r="4" spans="1:4" x14ac:dyDescent="0.25">
      <c r="A4" s="499" t="s">
        <v>950</v>
      </c>
      <c r="B4" s="647"/>
      <c r="C4" s="499" t="s">
        <v>1007</v>
      </c>
      <c r="D4" s="647"/>
    </row>
    <row r="5" spans="1:4" x14ac:dyDescent="0.25">
      <c r="A5" t="s">
        <v>312</v>
      </c>
      <c r="B5" s="648">
        <v>0.69</v>
      </c>
      <c r="C5" s="499" t="s">
        <v>957</v>
      </c>
    </row>
    <row r="6" spans="1:4" x14ac:dyDescent="0.25">
      <c r="A6" s="499" t="s">
        <v>958</v>
      </c>
      <c r="C6" s="499" t="s">
        <v>959</v>
      </c>
    </row>
    <row r="7" spans="1:4" x14ac:dyDescent="0.25">
      <c r="A7" s="499" t="s">
        <v>960</v>
      </c>
      <c r="B7" s="648">
        <v>0.85</v>
      </c>
      <c r="C7" s="499" t="s">
        <v>959</v>
      </c>
    </row>
    <row r="8" spans="1:4" x14ac:dyDescent="0.25">
      <c r="A8" s="499" t="s">
        <v>961</v>
      </c>
      <c r="C8" s="499" t="s">
        <v>962</v>
      </c>
    </row>
    <row r="9" spans="1:4" x14ac:dyDescent="0.25">
      <c r="A9" s="499" t="s">
        <v>963</v>
      </c>
      <c r="C9" s="499" t="s">
        <v>964</v>
      </c>
    </row>
    <row r="10" spans="1:4" x14ac:dyDescent="0.25">
      <c r="A10" t="s">
        <v>360</v>
      </c>
      <c r="B10" s="648">
        <v>0.75</v>
      </c>
      <c r="C10" s="499" t="s">
        <v>966</v>
      </c>
    </row>
    <row r="11" spans="1:4" x14ac:dyDescent="0.25">
      <c r="A11" t="s">
        <v>361</v>
      </c>
      <c r="B11" s="648">
        <v>0.64</v>
      </c>
      <c r="C11" s="499" t="s">
        <v>962</v>
      </c>
    </row>
    <row r="12" spans="1:4" x14ac:dyDescent="0.25">
      <c r="A12" s="499" t="s">
        <v>997</v>
      </c>
      <c r="B12" s="648">
        <v>0.9</v>
      </c>
      <c r="C12" s="499" t="s">
        <v>993</v>
      </c>
    </row>
    <row r="13" spans="1:4" x14ac:dyDescent="0.25">
      <c r="A13" s="499" t="s">
        <v>998</v>
      </c>
      <c r="B13" s="648">
        <v>0.82</v>
      </c>
      <c r="C13" s="499" t="s">
        <v>979</v>
      </c>
    </row>
    <row r="14" spans="1:4" x14ac:dyDescent="0.25">
      <c r="A14" s="499" t="s">
        <v>953</v>
      </c>
      <c r="B14" s="648">
        <v>0.75</v>
      </c>
      <c r="C14" s="499" t="s">
        <v>979</v>
      </c>
    </row>
    <row r="15" spans="1:4" x14ac:dyDescent="0.25">
      <c r="A15" s="499" t="s">
        <v>955</v>
      </c>
      <c r="B15" s="648">
        <v>0.78</v>
      </c>
      <c r="C15" s="499" t="s">
        <v>979</v>
      </c>
    </row>
    <row r="16" spans="1:4" x14ac:dyDescent="0.25">
      <c r="A16" s="499" t="s">
        <v>999</v>
      </c>
      <c r="B16" s="648">
        <v>0.67</v>
      </c>
      <c r="C16" s="499" t="s">
        <v>979</v>
      </c>
      <c r="D16" s="648">
        <v>7.4999999999999997E-2</v>
      </c>
    </row>
    <row r="17" spans="1:4" x14ac:dyDescent="0.25">
      <c r="A17" s="499" t="s">
        <v>954</v>
      </c>
      <c r="B17" s="648">
        <v>0.78</v>
      </c>
      <c r="C17" s="499" t="s">
        <v>1000</v>
      </c>
    </row>
    <row r="18" spans="1:4" x14ac:dyDescent="0.25">
      <c r="A18" s="499" t="s">
        <v>956</v>
      </c>
      <c r="B18" s="648">
        <v>0.78</v>
      </c>
      <c r="C18" s="499" t="s">
        <v>979</v>
      </c>
      <c r="D18" s="648">
        <v>8.5000000000000006E-2</v>
      </c>
    </row>
    <row r="19" spans="1:4" x14ac:dyDescent="0.25">
      <c r="A19" s="499" t="s">
        <v>970</v>
      </c>
      <c r="C19" s="499" t="s">
        <v>968</v>
      </c>
      <c r="D19" s="648">
        <v>8.6999999999999994E-2</v>
      </c>
    </row>
    <row r="20" spans="1:4" x14ac:dyDescent="0.25">
      <c r="A20" s="499" t="s">
        <v>969</v>
      </c>
      <c r="C20" s="499" t="s">
        <v>971</v>
      </c>
      <c r="D20" s="648">
        <v>6.8000000000000005E-2</v>
      </c>
    </row>
    <row r="21" spans="1:4" x14ac:dyDescent="0.25">
      <c r="A21" s="499" t="s">
        <v>972</v>
      </c>
      <c r="C21" s="499" t="s">
        <v>973</v>
      </c>
      <c r="D21" s="648">
        <v>0.09</v>
      </c>
    </row>
    <row r="22" spans="1:4" x14ac:dyDescent="0.25">
      <c r="A22" s="499" t="s">
        <v>974</v>
      </c>
      <c r="C22" s="499" t="s">
        <v>975</v>
      </c>
      <c r="D22" s="648">
        <v>0.06</v>
      </c>
    </row>
    <row r="23" spans="1:4" x14ac:dyDescent="0.25">
      <c r="A23" s="499" t="s">
        <v>978</v>
      </c>
      <c r="C23" s="499" t="s">
        <v>979</v>
      </c>
      <c r="D23" s="648">
        <v>6.9000000000000006E-2</v>
      </c>
    </row>
    <row r="24" spans="1:4" x14ac:dyDescent="0.25">
      <c r="A24" s="499" t="s">
        <v>980</v>
      </c>
      <c r="C24" s="499" t="s">
        <v>981</v>
      </c>
      <c r="D24" s="648">
        <v>8.7999999999999995E-2</v>
      </c>
    </row>
    <row r="25" spans="1:4" x14ac:dyDescent="0.25">
      <c r="A25" s="499" t="s">
        <v>982</v>
      </c>
      <c r="C25" s="499" t="s">
        <v>983</v>
      </c>
      <c r="D25" s="648">
        <v>0.12</v>
      </c>
    </row>
    <row r="26" spans="1:4" x14ac:dyDescent="0.25">
      <c r="A26" s="499" t="s">
        <v>984</v>
      </c>
      <c r="C26" s="499" t="s">
        <v>964</v>
      </c>
      <c r="D26" s="648">
        <v>7.3999999999999996E-2</v>
      </c>
    </row>
    <row r="27" spans="1:4" x14ac:dyDescent="0.25">
      <c r="A27" s="499" t="s">
        <v>985</v>
      </c>
      <c r="C27" s="499" t="s">
        <v>986</v>
      </c>
    </row>
    <row r="28" spans="1:4" x14ac:dyDescent="0.25">
      <c r="A28" s="499" t="s">
        <v>988</v>
      </c>
      <c r="C28" s="499" t="s">
        <v>986</v>
      </c>
    </row>
    <row r="29" spans="1:4" x14ac:dyDescent="0.25">
      <c r="A29" s="499" t="s">
        <v>989</v>
      </c>
      <c r="C29" s="499" t="s">
        <v>986</v>
      </c>
    </row>
    <row r="30" spans="1:4" x14ac:dyDescent="0.25">
      <c r="A30" s="499" t="s">
        <v>990</v>
      </c>
      <c r="C30" s="499" t="s">
        <v>986</v>
      </c>
    </row>
    <row r="31" spans="1:4" x14ac:dyDescent="0.25">
      <c r="A31" s="499" t="s">
        <v>991</v>
      </c>
      <c r="C31" s="499" t="s">
        <v>986</v>
      </c>
    </row>
    <row r="32" spans="1:4" x14ac:dyDescent="0.25">
      <c r="A32" s="499" t="s">
        <v>992</v>
      </c>
      <c r="C32" s="499" t="s">
        <v>993</v>
      </c>
      <c r="D32" s="648">
        <v>0.14000000000000001</v>
      </c>
    </row>
    <row r="33" spans="1:4" x14ac:dyDescent="0.25">
      <c r="A33" s="499" t="s">
        <v>994</v>
      </c>
      <c r="C33" s="499" t="s">
        <v>986</v>
      </c>
    </row>
    <row r="34" spans="1:4" x14ac:dyDescent="0.25">
      <c r="A34" s="499" t="s">
        <v>995</v>
      </c>
      <c r="C34" s="499" t="s">
        <v>986</v>
      </c>
    </row>
    <row r="35" spans="1:4" x14ac:dyDescent="0.25">
      <c r="A35" s="499" t="s">
        <v>996</v>
      </c>
      <c r="C35" s="499" t="s">
        <v>986</v>
      </c>
    </row>
    <row r="36" spans="1:4" x14ac:dyDescent="0.25">
      <c r="A36" t="s">
        <v>942</v>
      </c>
      <c r="B36" s="648">
        <v>0.77500000000000002</v>
      </c>
      <c r="C36" s="499" t="s">
        <v>1008</v>
      </c>
      <c r="D36" s="648">
        <v>0.15</v>
      </c>
    </row>
    <row r="37" spans="1:4" x14ac:dyDescent="0.25">
      <c r="A37" t="s">
        <v>943</v>
      </c>
      <c r="B37" s="648">
        <v>0.66500000000000004</v>
      </c>
      <c r="C37" s="499" t="s">
        <v>1009</v>
      </c>
    </row>
    <row r="38" spans="1:4" x14ac:dyDescent="0.25">
      <c r="A38" t="s">
        <v>944</v>
      </c>
      <c r="B38" s="648">
        <v>0.71499999999999997</v>
      </c>
      <c r="C38" s="499" t="s">
        <v>1009</v>
      </c>
    </row>
    <row r="39" spans="1:4" x14ac:dyDescent="0.25">
      <c r="A39" t="s">
        <v>945</v>
      </c>
      <c r="B39" s="648">
        <v>0.71499999999999997</v>
      </c>
      <c r="C39" s="499" t="s">
        <v>1009</v>
      </c>
    </row>
    <row r="40" spans="1:4" x14ac:dyDescent="0.25">
      <c r="A40" t="s">
        <v>946</v>
      </c>
      <c r="B40" s="648">
        <v>0.75</v>
      </c>
      <c r="C40" s="499" t="s">
        <v>1009</v>
      </c>
    </row>
    <row r="41" spans="1:4" x14ac:dyDescent="0.25">
      <c r="A41" t="s">
        <v>593</v>
      </c>
      <c r="B41" s="648">
        <v>0.75</v>
      </c>
      <c r="C41" s="499" t="s">
        <v>1009</v>
      </c>
    </row>
    <row r="42" spans="1:4" x14ac:dyDescent="0.25">
      <c r="A42" t="s">
        <v>594</v>
      </c>
      <c r="B42" s="648">
        <v>0.75</v>
      </c>
      <c r="C42" s="499" t="s">
        <v>1010</v>
      </c>
      <c r="D42" s="648">
        <v>0.12</v>
      </c>
    </row>
    <row r="43" spans="1:4" x14ac:dyDescent="0.25">
      <c r="A43" t="s">
        <v>595</v>
      </c>
      <c r="B43" s="648">
        <v>0.8</v>
      </c>
      <c r="C43" s="499" t="s">
        <v>1009</v>
      </c>
      <c r="D43" s="648">
        <v>0.25</v>
      </c>
    </row>
    <row r="44" spans="1:4" x14ac:dyDescent="0.25">
      <c r="A44" t="s">
        <v>596</v>
      </c>
      <c r="B44" s="648">
        <v>0.77500000000000002</v>
      </c>
      <c r="C44" s="499" t="s">
        <v>1012</v>
      </c>
    </row>
    <row r="45" spans="1:4" x14ac:dyDescent="0.25">
      <c r="A45" t="s">
        <v>597</v>
      </c>
      <c r="B45" s="648">
        <v>0.77500000000000002</v>
      </c>
      <c r="C45" s="499" t="s">
        <v>1009</v>
      </c>
      <c r="D45" s="648">
        <v>0.15</v>
      </c>
    </row>
    <row r="46" spans="1:4" x14ac:dyDescent="0.25">
      <c r="A46" t="s">
        <v>598</v>
      </c>
      <c r="B46" s="648">
        <v>0.81499999999999995</v>
      </c>
      <c r="C46" s="499" t="s">
        <v>968</v>
      </c>
    </row>
    <row r="47" spans="1:4" x14ac:dyDescent="0.25">
      <c r="A47" t="s">
        <v>599</v>
      </c>
      <c r="B47" s="648">
        <v>0.77500000000000002</v>
      </c>
      <c r="C47" s="499" t="s">
        <v>1012</v>
      </c>
      <c r="D47" s="648">
        <v>0.15</v>
      </c>
    </row>
    <row r="48" spans="1:4" x14ac:dyDescent="0.25">
      <c r="A48" t="s">
        <v>600</v>
      </c>
      <c r="B48" s="648">
        <v>0.77500000000000002</v>
      </c>
      <c r="C48" s="499" t="s">
        <v>1010</v>
      </c>
      <c r="D48" s="648">
        <v>0.1</v>
      </c>
    </row>
    <row r="49" spans="1:4" x14ac:dyDescent="0.25">
      <c r="A49" t="s">
        <v>601</v>
      </c>
      <c r="B49" s="648">
        <v>0.75</v>
      </c>
      <c r="C49" s="499" t="s">
        <v>1014</v>
      </c>
      <c r="D49" s="648">
        <v>0.11</v>
      </c>
    </row>
    <row r="50" spans="1:4" x14ac:dyDescent="0.25">
      <c r="A50" t="s">
        <v>602</v>
      </c>
      <c r="B50" s="648">
        <v>0.75</v>
      </c>
      <c r="C50" s="499" t="s">
        <v>1000</v>
      </c>
      <c r="D50" s="648">
        <v>0.11</v>
      </c>
    </row>
    <row r="51" spans="1:4" x14ac:dyDescent="0.25">
      <c r="A51" t="s">
        <v>603</v>
      </c>
      <c r="B51" s="648">
        <v>0.75</v>
      </c>
      <c r="C51" s="499" t="s">
        <v>1016</v>
      </c>
      <c r="D51" s="648">
        <v>0.11</v>
      </c>
    </row>
    <row r="52" spans="1:4" x14ac:dyDescent="0.25">
      <c r="A52" t="s">
        <v>604</v>
      </c>
      <c r="B52" s="648">
        <v>0.73</v>
      </c>
      <c r="C52" s="499" t="s">
        <v>1017</v>
      </c>
      <c r="D52" s="648">
        <v>0.12</v>
      </c>
    </row>
    <row r="53" spans="1:4" x14ac:dyDescent="0.25">
      <c r="A53" t="s">
        <v>605</v>
      </c>
      <c r="B53" s="648">
        <v>0.7</v>
      </c>
      <c r="C53" s="499" t="s">
        <v>1002</v>
      </c>
      <c r="D53" s="648">
        <v>0.1</v>
      </c>
    </row>
    <row r="54" spans="1:4" x14ac:dyDescent="0.25">
      <c r="A54" t="s">
        <v>606</v>
      </c>
      <c r="B54" s="648">
        <v>0.73</v>
      </c>
      <c r="C54" s="499" t="s">
        <v>986</v>
      </c>
      <c r="D54" s="648">
        <v>0.1</v>
      </c>
    </row>
    <row r="55" spans="1:4" x14ac:dyDescent="0.25">
      <c r="A55" t="s">
        <v>607</v>
      </c>
      <c r="B55" s="648">
        <v>0.71</v>
      </c>
      <c r="C55" s="499" t="s">
        <v>1018</v>
      </c>
      <c r="D55" s="648">
        <v>0.12</v>
      </c>
    </row>
    <row r="56" spans="1:4" x14ac:dyDescent="0.25">
      <c r="A56" t="s">
        <v>608</v>
      </c>
      <c r="B56" s="648">
        <v>0.75</v>
      </c>
      <c r="C56" s="499" t="s">
        <v>1002</v>
      </c>
      <c r="D56" s="648">
        <v>0.12</v>
      </c>
    </row>
    <row r="57" spans="1:4" x14ac:dyDescent="0.25">
      <c r="A57" t="s">
        <v>609</v>
      </c>
      <c r="B57" s="648">
        <v>0.69</v>
      </c>
      <c r="C57" s="499" t="s">
        <v>964</v>
      </c>
      <c r="D57" s="648">
        <v>0.09</v>
      </c>
    </row>
    <row r="58" spans="1:4" x14ac:dyDescent="0.25">
      <c r="A58" t="s">
        <v>610</v>
      </c>
      <c r="B58" s="648">
        <v>0.75</v>
      </c>
      <c r="C58" s="499" t="s">
        <v>1019</v>
      </c>
      <c r="D58" s="648">
        <v>0.1</v>
      </c>
    </row>
    <row r="59" spans="1:4" x14ac:dyDescent="0.25">
      <c r="A59" t="s">
        <v>611</v>
      </c>
      <c r="B59" s="648">
        <v>0.74</v>
      </c>
      <c r="C59" s="499" t="s">
        <v>965</v>
      </c>
      <c r="D59" s="648">
        <v>0.12</v>
      </c>
    </row>
    <row r="60" spans="1:4" x14ac:dyDescent="0.25">
      <c r="A60" t="s">
        <v>612</v>
      </c>
      <c r="B60" s="648">
        <v>0.8</v>
      </c>
      <c r="C60" s="499" t="s">
        <v>1020</v>
      </c>
      <c r="D60" s="648">
        <v>0.12</v>
      </c>
    </row>
    <row r="61" spans="1:4" x14ac:dyDescent="0.25">
      <c r="A61" t="s">
        <v>613</v>
      </c>
      <c r="B61" s="648">
        <v>0.78</v>
      </c>
      <c r="C61" s="499" t="s">
        <v>1013</v>
      </c>
      <c r="D61" s="648">
        <v>0.12</v>
      </c>
    </row>
    <row r="62" spans="1:4" x14ac:dyDescent="0.25">
      <c r="A62" t="s">
        <v>614</v>
      </c>
      <c r="B62" s="648">
        <v>0.76500000000000001</v>
      </c>
      <c r="C62" s="499" t="s">
        <v>1021</v>
      </c>
      <c r="D62" s="648">
        <v>0.12</v>
      </c>
    </row>
    <row r="63" spans="1:4" x14ac:dyDescent="0.25">
      <c r="A63" t="s">
        <v>615</v>
      </c>
      <c r="B63" s="648">
        <v>0.77500000000000002</v>
      </c>
      <c r="C63" s="499" t="s">
        <v>1020</v>
      </c>
      <c r="D63" s="648">
        <v>0.11</v>
      </c>
    </row>
    <row r="64" spans="1:4" x14ac:dyDescent="0.25">
      <c r="A64" t="s">
        <v>616</v>
      </c>
      <c r="B64" s="648">
        <v>0.77500000000000002</v>
      </c>
      <c r="C64" s="499" t="s">
        <v>1022</v>
      </c>
      <c r="D64" s="648">
        <v>0.12</v>
      </c>
    </row>
    <row r="65" spans="1:4" x14ac:dyDescent="0.25">
      <c r="A65" t="s">
        <v>617</v>
      </c>
      <c r="B65" s="648">
        <v>0.77</v>
      </c>
      <c r="C65" s="499" t="s">
        <v>1023</v>
      </c>
      <c r="D65" s="648">
        <v>0.12</v>
      </c>
    </row>
    <row r="66" spans="1:4" x14ac:dyDescent="0.25">
      <c r="A66" t="s">
        <v>618</v>
      </c>
      <c r="B66" s="648">
        <v>0.74</v>
      </c>
      <c r="C66" s="499" t="s">
        <v>965</v>
      </c>
      <c r="D66" s="648">
        <v>0.11</v>
      </c>
    </row>
    <row r="67" spans="1:4" x14ac:dyDescent="0.25">
      <c r="A67" t="s">
        <v>40</v>
      </c>
    </row>
    <row r="68" spans="1:4" x14ac:dyDescent="0.25">
      <c r="A68" s="499" t="s">
        <v>379</v>
      </c>
    </row>
    <row r="69" spans="1:4" x14ac:dyDescent="0.25">
      <c r="A69" t="s">
        <v>419</v>
      </c>
    </row>
    <row r="70" spans="1:4" x14ac:dyDescent="0.25">
      <c r="A70" t="s">
        <v>367</v>
      </c>
      <c r="B70" s="648">
        <v>0.75</v>
      </c>
      <c r="C70" s="499" t="s">
        <v>1024</v>
      </c>
    </row>
    <row r="71" spans="1:4" x14ac:dyDescent="0.25">
      <c r="A71" t="s">
        <v>368</v>
      </c>
      <c r="B71" s="648">
        <v>0.75</v>
      </c>
      <c r="C71" s="499" t="s">
        <v>1024</v>
      </c>
    </row>
    <row r="72" spans="1:4" x14ac:dyDescent="0.25">
      <c r="A72" s="499" t="s">
        <v>1003</v>
      </c>
      <c r="B72" s="648">
        <v>0.73</v>
      </c>
      <c r="C72" s="499" t="s">
        <v>1006</v>
      </c>
    </row>
    <row r="73" spans="1:4" x14ac:dyDescent="0.25">
      <c r="A73" s="499" t="s">
        <v>1004</v>
      </c>
      <c r="B73" s="648">
        <v>0.73</v>
      </c>
      <c r="C73" s="499" t="s">
        <v>1031</v>
      </c>
    </row>
    <row r="74" spans="1:4" x14ac:dyDescent="0.25">
      <c r="A74" s="499" t="s">
        <v>1005</v>
      </c>
      <c r="B74" s="648">
        <v>0.755</v>
      </c>
      <c r="C74" s="499" t="s">
        <v>1006</v>
      </c>
    </row>
    <row r="75" spans="1:4" x14ac:dyDescent="0.25">
      <c r="A75" s="499" t="s">
        <v>1025</v>
      </c>
      <c r="C75" s="499" t="s">
        <v>1026</v>
      </c>
      <c r="D75" s="648">
        <v>6.9000000000000006E-2</v>
      </c>
    </row>
    <row r="76" spans="1:4" x14ac:dyDescent="0.25">
      <c r="A76" s="499" t="s">
        <v>976</v>
      </c>
      <c r="C76" s="499" t="s">
        <v>977</v>
      </c>
      <c r="D76" s="648">
        <v>7.4999999999999997E-2</v>
      </c>
    </row>
    <row r="77" spans="1:4" x14ac:dyDescent="0.25">
      <c r="A77" s="499" t="s">
        <v>1027</v>
      </c>
      <c r="C77" s="499" t="s">
        <v>986</v>
      </c>
    </row>
    <row r="78" spans="1:4" x14ac:dyDescent="0.25">
      <c r="A78" s="499" t="s">
        <v>1028</v>
      </c>
      <c r="C78" s="499" t="s">
        <v>1029</v>
      </c>
    </row>
    <row r="79" spans="1:4" x14ac:dyDescent="0.25">
      <c r="A79" s="499" t="s">
        <v>1030</v>
      </c>
      <c r="C79" s="499" t="s">
        <v>1024</v>
      </c>
    </row>
    <row r="80" spans="1:4" x14ac:dyDescent="0.25">
      <c r="A80" t="s">
        <v>619</v>
      </c>
      <c r="B80" s="648">
        <v>0.745</v>
      </c>
      <c r="C80" s="499" t="s">
        <v>1032</v>
      </c>
    </row>
    <row r="81" spans="1:4" x14ac:dyDescent="0.25">
      <c r="A81" t="s">
        <v>620</v>
      </c>
      <c r="B81" s="648">
        <v>0.77500000000000002</v>
      </c>
      <c r="C81" s="499" t="s">
        <v>1032</v>
      </c>
    </row>
    <row r="82" spans="1:4" x14ac:dyDescent="0.25">
      <c r="A82" t="s">
        <v>621</v>
      </c>
      <c r="B82" s="648">
        <v>0.67500000000000004</v>
      </c>
      <c r="C82" s="499" t="s">
        <v>1033</v>
      </c>
    </row>
    <row r="83" spans="1:4" x14ac:dyDescent="0.25">
      <c r="A83" t="s">
        <v>622</v>
      </c>
      <c r="B83" s="648">
        <v>0.69</v>
      </c>
      <c r="C83" s="499" t="s">
        <v>1034</v>
      </c>
    </row>
    <row r="84" spans="1:4" x14ac:dyDescent="0.25">
      <c r="A84" t="s">
        <v>623</v>
      </c>
      <c r="B84" s="648">
        <v>0.76500000000000001</v>
      </c>
      <c r="C84" s="499" t="s">
        <v>1032</v>
      </c>
    </row>
    <row r="85" spans="1:4" x14ac:dyDescent="0.25">
      <c r="A85" s="499" t="s">
        <v>1035</v>
      </c>
      <c r="B85" s="648">
        <v>0.73</v>
      </c>
      <c r="C85" s="499" t="s">
        <v>1036</v>
      </c>
    </row>
    <row r="86" spans="1:4" x14ac:dyDescent="0.25">
      <c r="A86" t="s">
        <v>624</v>
      </c>
      <c r="B86" s="648">
        <v>0.71</v>
      </c>
      <c r="C86" s="499" t="s">
        <v>1032</v>
      </c>
    </row>
    <row r="87" spans="1:4" x14ac:dyDescent="0.25">
      <c r="A87" t="s">
        <v>625</v>
      </c>
      <c r="B87" s="648">
        <v>0.69499999999999995</v>
      </c>
      <c r="C87" s="499" t="s">
        <v>1037</v>
      </c>
    </row>
    <row r="88" spans="1:4" x14ac:dyDescent="0.25">
      <c r="A88" t="s">
        <v>626</v>
      </c>
      <c r="B88" s="648">
        <v>0.69</v>
      </c>
      <c r="C88" s="499" t="s">
        <v>1038</v>
      </c>
      <c r="D88" s="648">
        <v>0.09</v>
      </c>
    </row>
    <row r="89" spans="1:4" x14ac:dyDescent="0.25">
      <c r="A89" t="s">
        <v>627</v>
      </c>
      <c r="B89" s="648">
        <v>0.71</v>
      </c>
      <c r="C89" s="499" t="s">
        <v>1039</v>
      </c>
      <c r="D89" s="648">
        <v>0.09</v>
      </c>
    </row>
    <row r="90" spans="1:4" x14ac:dyDescent="0.25">
      <c r="A90" t="s">
        <v>628</v>
      </c>
      <c r="B90" s="648">
        <v>0.75</v>
      </c>
      <c r="C90" s="499" t="s">
        <v>1029</v>
      </c>
      <c r="D90" s="648">
        <v>0.09</v>
      </c>
    </row>
    <row r="91" spans="1:4" x14ac:dyDescent="0.25">
      <c r="A91" t="s">
        <v>629</v>
      </c>
      <c r="B91" s="648">
        <v>0.72</v>
      </c>
      <c r="C91" s="499" t="s">
        <v>1031</v>
      </c>
      <c r="D91" s="648">
        <v>0.09</v>
      </c>
    </row>
    <row r="92" spans="1:4" x14ac:dyDescent="0.25">
      <c r="A92" t="s">
        <v>630</v>
      </c>
      <c r="B92" s="648">
        <v>0.75</v>
      </c>
      <c r="C92" s="499" t="s">
        <v>1040</v>
      </c>
      <c r="D92" s="648">
        <v>0.09</v>
      </c>
    </row>
    <row r="93" spans="1:4" x14ac:dyDescent="0.25">
      <c r="A93" t="s">
        <v>40</v>
      </c>
    </row>
    <row r="94" spans="1:4" x14ac:dyDescent="0.25">
      <c r="A94" t="s">
        <v>380</v>
      </c>
    </row>
    <row r="95" spans="1:4" x14ac:dyDescent="0.25">
      <c r="A95" t="s">
        <v>419</v>
      </c>
    </row>
    <row r="96" spans="1:4" x14ac:dyDescent="0.25">
      <c r="A96" s="499" t="s">
        <v>951</v>
      </c>
      <c r="B96" s="648">
        <v>0.75</v>
      </c>
      <c r="C96" s="499" t="s">
        <v>1008</v>
      </c>
    </row>
    <row r="97" spans="1:4" x14ac:dyDescent="0.25">
      <c r="A97" s="499" t="s">
        <v>952</v>
      </c>
      <c r="B97" s="648">
        <v>0.75</v>
      </c>
      <c r="C97" s="499" t="s">
        <v>1011</v>
      </c>
    </row>
    <row r="98" spans="1:4" x14ac:dyDescent="0.25">
      <c r="A98" t="s">
        <v>372</v>
      </c>
      <c r="B98" s="648">
        <v>0.7</v>
      </c>
      <c r="C98" s="499" t="s">
        <v>1002</v>
      </c>
    </row>
    <row r="99" spans="1:4" x14ac:dyDescent="0.25">
      <c r="A99" t="s">
        <v>373</v>
      </c>
      <c r="B99" s="648">
        <v>0.75</v>
      </c>
      <c r="C99" s="499" t="s">
        <v>965</v>
      </c>
    </row>
    <row r="100" spans="1:4" x14ac:dyDescent="0.25">
      <c r="A100" s="499" t="s">
        <v>1001</v>
      </c>
      <c r="B100" s="648">
        <v>0.75</v>
      </c>
      <c r="C100" s="499" t="s">
        <v>1002</v>
      </c>
    </row>
    <row r="101" spans="1:4" x14ac:dyDescent="0.25">
      <c r="A101" s="499" t="s">
        <v>967</v>
      </c>
      <c r="C101" s="499" t="s">
        <v>968</v>
      </c>
      <c r="D101" s="648">
        <v>7.6999999999999999E-2</v>
      </c>
    </row>
    <row r="102" spans="1:4" x14ac:dyDescent="0.25">
      <c r="A102" s="499" t="s">
        <v>985</v>
      </c>
      <c r="C102" s="499" t="s">
        <v>987</v>
      </c>
    </row>
    <row r="103" spans="1:4" x14ac:dyDescent="0.25">
      <c r="A103" t="s">
        <v>631</v>
      </c>
      <c r="B103" s="648">
        <v>0.74</v>
      </c>
      <c r="C103" s="499" t="s">
        <v>1011</v>
      </c>
    </row>
    <row r="104" spans="1:4" x14ac:dyDescent="0.25">
      <c r="A104" t="s">
        <v>632</v>
      </c>
      <c r="B104" s="648">
        <v>0.76500000000000001</v>
      </c>
      <c r="C104" s="499" t="s">
        <v>1010</v>
      </c>
      <c r="D104" s="648">
        <v>0.1</v>
      </c>
    </row>
    <row r="105" spans="1:4" x14ac:dyDescent="0.25">
      <c r="A105" t="s">
        <v>633</v>
      </c>
      <c r="B105" s="648">
        <v>0.76</v>
      </c>
      <c r="C105" s="499" t="s">
        <v>1015</v>
      </c>
      <c r="D105" s="648">
        <v>0.1</v>
      </c>
    </row>
    <row r="106" spans="1:4" x14ac:dyDescent="0.25">
      <c r="A106" t="s">
        <v>634</v>
      </c>
      <c r="B106" s="648">
        <v>0.75</v>
      </c>
      <c r="C106" s="499" t="s">
        <v>1002</v>
      </c>
      <c r="D106" s="648">
        <v>0.1</v>
      </c>
    </row>
    <row r="107" spans="1:4" x14ac:dyDescent="0.25">
      <c r="A107" t="s">
        <v>635</v>
      </c>
      <c r="B107" s="648">
        <v>0.73</v>
      </c>
      <c r="C107" s="499" t="s">
        <v>1002</v>
      </c>
      <c r="D107" s="648">
        <v>0.1</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B160"/>
  <sheetViews>
    <sheetView zoomScale="60" zoomScaleNormal="60" workbookViewId="0">
      <selection activeCell="W109" sqref="W109"/>
    </sheetView>
  </sheetViews>
  <sheetFormatPr baseColWidth="10" defaultRowHeight="13.2" x14ac:dyDescent="0.25"/>
  <cols>
    <col min="2" max="2" width="7.88671875" customWidth="1"/>
  </cols>
  <sheetData>
    <row r="1" spans="1:2" ht="53.25" customHeight="1" x14ac:dyDescent="0.25">
      <c r="A1" s="469">
        <v>1</v>
      </c>
      <c r="B1" s="469"/>
    </row>
    <row r="2" spans="1:2" ht="53.25" customHeight="1" x14ac:dyDescent="0.25">
      <c r="A2" s="469">
        <v>2</v>
      </c>
      <c r="B2" s="469"/>
    </row>
    <row r="3" spans="1:2" ht="53.25" customHeight="1" x14ac:dyDescent="0.25">
      <c r="A3" s="469">
        <v>3</v>
      </c>
      <c r="B3" s="469"/>
    </row>
    <row r="4" spans="1:2" ht="53.25" customHeight="1" x14ac:dyDescent="0.25">
      <c r="A4" s="469">
        <v>4</v>
      </c>
      <c r="B4" s="469"/>
    </row>
    <row r="5" spans="1:2" ht="53.25" customHeight="1" x14ac:dyDescent="0.25">
      <c r="A5" s="469">
        <v>5</v>
      </c>
      <c r="B5" s="469"/>
    </row>
    <row r="6" spans="1:2" ht="53.25" customHeight="1" x14ac:dyDescent="0.25">
      <c r="A6" s="469">
        <v>6</v>
      </c>
      <c r="B6" s="469"/>
    </row>
    <row r="7" spans="1:2" ht="53.25" customHeight="1" x14ac:dyDescent="0.25">
      <c r="A7" s="469">
        <v>7</v>
      </c>
      <c r="B7" s="469"/>
    </row>
    <row r="8" spans="1:2" ht="53.25" customHeight="1" x14ac:dyDescent="0.25">
      <c r="A8" s="469">
        <v>8</v>
      </c>
      <c r="B8" s="469"/>
    </row>
    <row r="9" spans="1:2" ht="53.25" customHeight="1" x14ac:dyDescent="0.25">
      <c r="A9" s="469">
        <v>9</v>
      </c>
      <c r="B9" s="469"/>
    </row>
    <row r="10" spans="1:2" ht="53.25" customHeight="1" x14ac:dyDescent="0.25">
      <c r="A10" s="469">
        <v>10</v>
      </c>
      <c r="B10" s="469"/>
    </row>
    <row r="11" spans="1:2" ht="53.25" customHeight="1" x14ac:dyDescent="0.25">
      <c r="A11" s="469">
        <v>11</v>
      </c>
      <c r="B11" s="469"/>
    </row>
    <row r="12" spans="1:2" ht="53.25" customHeight="1" x14ac:dyDescent="0.25">
      <c r="A12" s="469">
        <v>12</v>
      </c>
      <c r="B12" s="469"/>
    </row>
    <row r="13" spans="1:2" ht="53.25" customHeight="1" x14ac:dyDescent="0.25">
      <c r="A13" s="469">
        <v>13</v>
      </c>
      <c r="B13" s="469"/>
    </row>
    <row r="14" spans="1:2" ht="53.25" customHeight="1" x14ac:dyDescent="0.25">
      <c r="A14" s="469">
        <v>14</v>
      </c>
      <c r="B14" s="469"/>
    </row>
    <row r="15" spans="1:2" ht="53.25" customHeight="1" x14ac:dyDescent="0.25">
      <c r="A15" s="469">
        <v>15</v>
      </c>
      <c r="B15" s="469"/>
    </row>
    <row r="16" spans="1:2" ht="53.25" customHeight="1" x14ac:dyDescent="0.25">
      <c r="A16" s="469">
        <v>16</v>
      </c>
      <c r="B16" s="469"/>
    </row>
    <row r="17" spans="1:2" ht="53.25" customHeight="1" x14ac:dyDescent="0.25">
      <c r="A17" s="469">
        <v>17</v>
      </c>
      <c r="B17" s="469"/>
    </row>
    <row r="18" spans="1:2" ht="53.25" customHeight="1" x14ac:dyDescent="0.25">
      <c r="A18" s="469">
        <v>18</v>
      </c>
      <c r="B18" s="469"/>
    </row>
    <row r="19" spans="1:2" ht="53.25" customHeight="1" x14ac:dyDescent="0.25">
      <c r="A19" s="469">
        <v>19</v>
      </c>
      <c r="B19" s="469"/>
    </row>
    <row r="20" spans="1:2" ht="53.25" customHeight="1" x14ac:dyDescent="0.25">
      <c r="A20" s="469">
        <v>20</v>
      </c>
      <c r="B20" s="469"/>
    </row>
    <row r="21" spans="1:2" ht="53.25" customHeight="1" x14ac:dyDescent="0.25">
      <c r="A21" s="469">
        <v>21</v>
      </c>
      <c r="B21" s="469"/>
    </row>
    <row r="22" spans="1:2" ht="53.25" customHeight="1" x14ac:dyDescent="0.25">
      <c r="A22" s="469">
        <v>22</v>
      </c>
      <c r="B22" s="469"/>
    </row>
    <row r="23" spans="1:2" ht="53.25" customHeight="1" x14ac:dyDescent="0.25">
      <c r="A23" s="469">
        <v>23</v>
      </c>
      <c r="B23" s="469"/>
    </row>
    <row r="24" spans="1:2" ht="53.25" customHeight="1" x14ac:dyDescent="0.25">
      <c r="A24" s="469">
        <v>24</v>
      </c>
      <c r="B24" s="469"/>
    </row>
    <row r="25" spans="1:2" ht="53.25" customHeight="1" x14ac:dyDescent="0.25">
      <c r="A25" s="469">
        <v>25</v>
      </c>
      <c r="B25" s="469"/>
    </row>
    <row r="26" spans="1:2" ht="53.25" customHeight="1" x14ac:dyDescent="0.25">
      <c r="A26" s="469">
        <v>26</v>
      </c>
      <c r="B26" s="469"/>
    </row>
    <row r="27" spans="1:2" ht="53.25" customHeight="1" x14ac:dyDescent="0.25">
      <c r="A27" s="469">
        <v>27</v>
      </c>
      <c r="B27" s="469"/>
    </row>
    <row r="28" spans="1:2" ht="53.25" customHeight="1" x14ac:dyDescent="0.25">
      <c r="A28" s="469">
        <v>28</v>
      </c>
      <c r="B28" s="469"/>
    </row>
    <row r="29" spans="1:2" ht="53.25" customHeight="1" x14ac:dyDescent="0.25">
      <c r="A29" s="469">
        <v>29</v>
      </c>
      <c r="B29" s="469"/>
    </row>
    <row r="30" spans="1:2" ht="53.25" customHeight="1" x14ac:dyDescent="0.25">
      <c r="A30" s="469">
        <v>30</v>
      </c>
      <c r="B30" s="469"/>
    </row>
    <row r="31" spans="1:2" ht="53.25" customHeight="1" x14ac:dyDescent="0.25">
      <c r="A31" s="469">
        <v>31</v>
      </c>
      <c r="B31" s="469"/>
    </row>
    <row r="32" spans="1:2" ht="53.25" customHeight="1" x14ac:dyDescent="0.25">
      <c r="A32" s="469">
        <v>32</v>
      </c>
      <c r="B32" s="469"/>
    </row>
    <row r="33" spans="1:2" ht="53.25" customHeight="1" x14ac:dyDescent="0.25">
      <c r="A33" s="469">
        <v>33</v>
      </c>
      <c r="B33" s="469"/>
    </row>
    <row r="34" spans="1:2" ht="53.25" customHeight="1" x14ac:dyDescent="0.25">
      <c r="A34" s="469">
        <v>34</v>
      </c>
      <c r="B34" s="469"/>
    </row>
    <row r="35" spans="1:2" ht="53.25" customHeight="1" x14ac:dyDescent="0.25">
      <c r="A35" s="469">
        <v>35</v>
      </c>
      <c r="B35" s="469"/>
    </row>
    <row r="36" spans="1:2" ht="53.25" customHeight="1" x14ac:dyDescent="0.25">
      <c r="A36" s="469">
        <v>36</v>
      </c>
      <c r="B36" s="469"/>
    </row>
    <row r="37" spans="1:2" ht="53.25" customHeight="1" x14ac:dyDescent="0.25">
      <c r="A37" s="469">
        <v>37</v>
      </c>
      <c r="B37" s="469"/>
    </row>
    <row r="38" spans="1:2" ht="53.25" customHeight="1" x14ac:dyDescent="0.25">
      <c r="A38" s="469">
        <v>38</v>
      </c>
      <c r="B38" s="469"/>
    </row>
    <row r="39" spans="1:2" ht="53.25" customHeight="1" x14ac:dyDescent="0.25">
      <c r="A39" s="469">
        <v>39</v>
      </c>
      <c r="B39" s="469"/>
    </row>
    <row r="40" spans="1:2" ht="53.25" customHeight="1" x14ac:dyDescent="0.25">
      <c r="A40" s="469">
        <v>40</v>
      </c>
      <c r="B40" s="469"/>
    </row>
    <row r="41" spans="1:2" ht="53.25" customHeight="1" x14ac:dyDescent="0.25">
      <c r="A41" s="469">
        <v>41</v>
      </c>
      <c r="B41" s="469"/>
    </row>
    <row r="42" spans="1:2" ht="53.25" customHeight="1" x14ac:dyDescent="0.25">
      <c r="A42" s="469">
        <v>42</v>
      </c>
      <c r="B42" s="469"/>
    </row>
    <row r="43" spans="1:2" ht="53.25" customHeight="1" x14ac:dyDescent="0.25">
      <c r="A43" s="469">
        <v>43</v>
      </c>
      <c r="B43" s="469"/>
    </row>
    <row r="44" spans="1:2" ht="53.25" customHeight="1" x14ac:dyDescent="0.25">
      <c r="A44" s="469">
        <v>44</v>
      </c>
      <c r="B44" s="469"/>
    </row>
    <row r="45" spans="1:2" ht="53.25" customHeight="1" x14ac:dyDescent="0.25">
      <c r="A45" s="469">
        <v>45</v>
      </c>
      <c r="B45" s="469"/>
    </row>
    <row r="46" spans="1:2" ht="53.25" customHeight="1" x14ac:dyDescent="0.25">
      <c r="A46" s="469">
        <v>46</v>
      </c>
      <c r="B46" s="469"/>
    </row>
    <row r="47" spans="1:2" ht="53.25" customHeight="1" x14ac:dyDescent="0.25">
      <c r="A47" s="469">
        <v>47</v>
      </c>
      <c r="B47" s="469"/>
    </row>
    <row r="48" spans="1:2" ht="53.25" customHeight="1" x14ac:dyDescent="0.25">
      <c r="A48" s="469">
        <v>48</v>
      </c>
      <c r="B48" s="469"/>
    </row>
    <row r="49" spans="1:2" ht="53.25" customHeight="1" x14ac:dyDescent="0.25">
      <c r="A49" s="469">
        <v>49</v>
      </c>
      <c r="B49" s="469"/>
    </row>
    <row r="50" spans="1:2" ht="53.25" customHeight="1" x14ac:dyDescent="0.25">
      <c r="A50" s="469">
        <v>50</v>
      </c>
      <c r="B50" s="469"/>
    </row>
    <row r="51" spans="1:2" ht="53.25" customHeight="1" x14ac:dyDescent="0.25">
      <c r="A51" s="469">
        <v>51</v>
      </c>
      <c r="B51" s="469"/>
    </row>
    <row r="52" spans="1:2" ht="53.25" customHeight="1" x14ac:dyDescent="0.25">
      <c r="A52" s="469">
        <v>52</v>
      </c>
      <c r="B52" s="469"/>
    </row>
    <row r="53" spans="1:2" ht="53.25" customHeight="1" x14ac:dyDescent="0.25">
      <c r="A53" s="469">
        <v>53</v>
      </c>
      <c r="B53" s="469"/>
    </row>
    <row r="54" spans="1:2" ht="53.25" customHeight="1" x14ac:dyDescent="0.25">
      <c r="A54" s="469">
        <v>54</v>
      </c>
      <c r="B54" s="469"/>
    </row>
    <row r="55" spans="1:2" ht="53.25" customHeight="1" x14ac:dyDescent="0.25">
      <c r="A55" s="469">
        <v>55</v>
      </c>
      <c r="B55" s="469"/>
    </row>
    <row r="56" spans="1:2" ht="53.25" customHeight="1" x14ac:dyDescent="0.25">
      <c r="A56" s="469">
        <v>56</v>
      </c>
      <c r="B56" s="469"/>
    </row>
    <row r="57" spans="1:2" ht="53.25" customHeight="1" x14ac:dyDescent="0.25">
      <c r="A57" s="469">
        <v>57</v>
      </c>
      <c r="B57" s="469"/>
    </row>
    <row r="58" spans="1:2" ht="53.25" customHeight="1" x14ac:dyDescent="0.25">
      <c r="A58" s="469">
        <v>58</v>
      </c>
      <c r="B58" s="469"/>
    </row>
    <row r="59" spans="1:2" ht="53.25" customHeight="1" x14ac:dyDescent="0.25">
      <c r="A59" s="469">
        <v>59</v>
      </c>
      <c r="B59" s="469"/>
    </row>
    <row r="60" spans="1:2" ht="53.25" customHeight="1" x14ac:dyDescent="0.25">
      <c r="A60" s="469">
        <v>60</v>
      </c>
      <c r="B60" s="469"/>
    </row>
    <row r="61" spans="1:2" ht="53.25" customHeight="1" x14ac:dyDescent="0.25">
      <c r="A61" s="469">
        <v>61</v>
      </c>
      <c r="B61" s="469"/>
    </row>
    <row r="62" spans="1:2" ht="53.25" customHeight="1" x14ac:dyDescent="0.25">
      <c r="A62" s="469">
        <v>62</v>
      </c>
      <c r="B62" s="469"/>
    </row>
    <row r="63" spans="1:2" ht="53.25" customHeight="1" x14ac:dyDescent="0.25">
      <c r="A63" s="469">
        <v>63</v>
      </c>
      <c r="B63" s="469"/>
    </row>
    <row r="64" spans="1:2" ht="53.25" customHeight="1" x14ac:dyDescent="0.25">
      <c r="A64" s="469">
        <v>64</v>
      </c>
      <c r="B64" s="469"/>
    </row>
    <row r="65" spans="1:2" ht="53.25" customHeight="1" x14ac:dyDescent="0.25">
      <c r="A65" s="469">
        <v>65</v>
      </c>
      <c r="B65" s="469"/>
    </row>
    <row r="66" spans="1:2" ht="53.25" customHeight="1" x14ac:dyDescent="0.25">
      <c r="A66" s="469">
        <v>66</v>
      </c>
      <c r="B66" s="469"/>
    </row>
    <row r="67" spans="1:2" ht="53.25" customHeight="1" x14ac:dyDescent="0.25">
      <c r="A67" s="469">
        <v>67</v>
      </c>
      <c r="B67" s="469"/>
    </row>
    <row r="68" spans="1:2" ht="53.25" customHeight="1" x14ac:dyDescent="0.25">
      <c r="A68" s="469">
        <v>68</v>
      </c>
      <c r="B68" s="469"/>
    </row>
    <row r="69" spans="1:2" ht="53.25" customHeight="1" x14ac:dyDescent="0.25">
      <c r="A69" s="469">
        <v>69</v>
      </c>
      <c r="B69" s="469"/>
    </row>
    <row r="70" spans="1:2" ht="53.25" customHeight="1" x14ac:dyDescent="0.25">
      <c r="A70" s="469">
        <v>70</v>
      </c>
      <c r="B70" s="469"/>
    </row>
    <row r="71" spans="1:2" ht="53.25" customHeight="1" x14ac:dyDescent="0.25">
      <c r="A71" s="469">
        <v>71</v>
      </c>
      <c r="B71" s="469"/>
    </row>
    <row r="72" spans="1:2" ht="53.25" customHeight="1" x14ac:dyDescent="0.25">
      <c r="A72" s="469">
        <v>72</v>
      </c>
      <c r="B72" s="469"/>
    </row>
    <row r="73" spans="1:2" ht="53.25" customHeight="1" x14ac:dyDescent="0.25">
      <c r="A73" s="469">
        <v>73</v>
      </c>
      <c r="B73" s="469"/>
    </row>
    <row r="74" spans="1:2" ht="53.25" customHeight="1" x14ac:dyDescent="0.25">
      <c r="A74" s="469">
        <v>74</v>
      </c>
      <c r="B74" s="469"/>
    </row>
    <row r="75" spans="1:2" ht="53.25" customHeight="1" x14ac:dyDescent="0.25">
      <c r="A75" s="469">
        <v>75</v>
      </c>
      <c r="B75" s="469"/>
    </row>
    <row r="76" spans="1:2" ht="53.25" customHeight="1" x14ac:dyDescent="0.25">
      <c r="A76" s="469">
        <v>76</v>
      </c>
      <c r="B76" s="469"/>
    </row>
    <row r="77" spans="1:2" ht="53.25" customHeight="1" x14ac:dyDescent="0.25">
      <c r="A77" s="469">
        <v>77</v>
      </c>
      <c r="B77" s="469"/>
    </row>
    <row r="78" spans="1:2" ht="53.25" customHeight="1" x14ac:dyDescent="0.25">
      <c r="A78" s="469">
        <v>78</v>
      </c>
      <c r="B78" s="469"/>
    </row>
    <row r="79" spans="1:2" ht="53.25" customHeight="1" x14ac:dyDescent="0.25">
      <c r="A79" s="469">
        <v>79</v>
      </c>
      <c r="B79" s="469"/>
    </row>
    <row r="80" spans="1:2" ht="53.25" customHeight="1" x14ac:dyDescent="0.25">
      <c r="A80" s="469">
        <v>80</v>
      </c>
      <c r="B80" s="469"/>
    </row>
    <row r="81" spans="1:2" ht="53.25" customHeight="1" x14ac:dyDescent="0.25">
      <c r="A81" s="469">
        <v>81</v>
      </c>
      <c r="B81" s="469"/>
    </row>
    <row r="82" spans="1:2" ht="53.25" customHeight="1" x14ac:dyDescent="0.25">
      <c r="A82" s="469">
        <v>82</v>
      </c>
      <c r="B82" s="469"/>
    </row>
    <row r="83" spans="1:2" ht="53.25" customHeight="1" x14ac:dyDescent="0.25">
      <c r="A83" s="469">
        <v>83</v>
      </c>
      <c r="B83" s="469"/>
    </row>
    <row r="84" spans="1:2" ht="53.25" customHeight="1" x14ac:dyDescent="0.25">
      <c r="A84" s="469">
        <v>84</v>
      </c>
      <c r="B84" s="469"/>
    </row>
    <row r="85" spans="1:2" ht="53.25" customHeight="1" x14ac:dyDescent="0.25">
      <c r="A85" s="469">
        <v>85</v>
      </c>
      <c r="B85" s="469"/>
    </row>
    <row r="86" spans="1:2" ht="53.25" customHeight="1" x14ac:dyDescent="0.25">
      <c r="A86" s="469">
        <v>86</v>
      </c>
      <c r="B86" s="469"/>
    </row>
    <row r="87" spans="1:2" ht="53.25" customHeight="1" x14ac:dyDescent="0.25">
      <c r="A87" s="469">
        <v>87</v>
      </c>
      <c r="B87" s="469"/>
    </row>
    <row r="88" spans="1:2" ht="53.25" customHeight="1" x14ac:dyDescent="0.25">
      <c r="A88" s="469">
        <v>88</v>
      </c>
      <c r="B88" s="469"/>
    </row>
    <row r="89" spans="1:2" ht="53.25" customHeight="1" x14ac:dyDescent="0.25">
      <c r="A89" s="469">
        <v>89</v>
      </c>
      <c r="B89" s="469"/>
    </row>
    <row r="90" spans="1:2" ht="53.25" customHeight="1" x14ac:dyDescent="0.25">
      <c r="A90" s="469">
        <v>90</v>
      </c>
      <c r="B90" s="469"/>
    </row>
    <row r="91" spans="1:2" ht="53.25" customHeight="1" x14ac:dyDescent="0.25">
      <c r="A91" s="469">
        <v>91</v>
      </c>
      <c r="B91" s="469"/>
    </row>
    <row r="92" spans="1:2" ht="53.25" customHeight="1" x14ac:dyDescent="0.25">
      <c r="A92" s="469">
        <v>92</v>
      </c>
      <c r="B92" s="469"/>
    </row>
    <row r="93" spans="1:2" ht="53.25" customHeight="1" x14ac:dyDescent="0.25">
      <c r="A93" s="469">
        <v>93</v>
      </c>
      <c r="B93" s="469"/>
    </row>
    <row r="94" spans="1:2" ht="53.25" customHeight="1" x14ac:dyDescent="0.25">
      <c r="A94" s="469">
        <v>94</v>
      </c>
      <c r="B94" s="469"/>
    </row>
    <row r="95" spans="1:2" ht="53.25" customHeight="1" x14ac:dyDescent="0.25">
      <c r="A95" s="469">
        <v>95</v>
      </c>
      <c r="B95" s="469"/>
    </row>
    <row r="96" spans="1:2" ht="53.25" customHeight="1" x14ac:dyDescent="0.25">
      <c r="A96" s="469">
        <v>96</v>
      </c>
      <c r="B96" s="469"/>
    </row>
    <row r="97" spans="1:2" ht="53.25" customHeight="1" x14ac:dyDescent="0.25">
      <c r="A97" s="469">
        <v>97</v>
      </c>
      <c r="B97" s="469"/>
    </row>
    <row r="98" spans="1:2" ht="53.25" customHeight="1" x14ac:dyDescent="0.25">
      <c r="A98" s="469">
        <v>98</v>
      </c>
      <c r="B98" s="469"/>
    </row>
    <row r="99" spans="1:2" ht="53.25" customHeight="1" x14ac:dyDescent="0.25">
      <c r="A99" s="469">
        <v>99</v>
      </c>
      <c r="B99" s="469"/>
    </row>
    <row r="100" spans="1:2" ht="53.25" customHeight="1" x14ac:dyDescent="0.25">
      <c r="A100" s="469">
        <v>100</v>
      </c>
      <c r="B100" s="469"/>
    </row>
    <row r="101" spans="1:2" ht="53.25" customHeight="1" x14ac:dyDescent="0.25">
      <c r="A101">
        <v>101</v>
      </c>
      <c r="B101" s="469"/>
    </row>
    <row r="102" spans="1:2" ht="53.25" customHeight="1" x14ac:dyDescent="0.25">
      <c r="A102">
        <v>102</v>
      </c>
      <c r="B102" s="469"/>
    </row>
    <row r="103" spans="1:2" ht="53.25" customHeight="1" x14ac:dyDescent="0.25">
      <c r="A103">
        <v>103</v>
      </c>
      <c r="B103" s="469"/>
    </row>
    <row r="104" spans="1:2" ht="53.25" customHeight="1" x14ac:dyDescent="0.25">
      <c r="A104">
        <v>104</v>
      </c>
      <c r="B104" s="469"/>
    </row>
    <row r="105" spans="1:2" ht="53.25" customHeight="1" x14ac:dyDescent="0.25">
      <c r="A105">
        <v>105</v>
      </c>
      <c r="B105" s="469"/>
    </row>
    <row r="106" spans="1:2" ht="53.25" customHeight="1" x14ac:dyDescent="0.25">
      <c r="A106">
        <v>106</v>
      </c>
      <c r="B106" s="469"/>
    </row>
    <row r="107" spans="1:2" ht="53.25" customHeight="1" x14ac:dyDescent="0.25">
      <c r="A107">
        <v>107</v>
      </c>
      <c r="B107" s="469"/>
    </row>
    <row r="108" spans="1:2" ht="53.25" customHeight="1" x14ac:dyDescent="0.25">
      <c r="A108">
        <v>108</v>
      </c>
      <c r="B108" s="469"/>
    </row>
    <row r="109" spans="1:2" ht="53.25" customHeight="1" x14ac:dyDescent="0.25">
      <c r="A109">
        <v>109</v>
      </c>
      <c r="B109" s="469"/>
    </row>
    <row r="110" spans="1:2" ht="53.25" customHeight="1" x14ac:dyDescent="0.25">
      <c r="A110">
        <v>110</v>
      </c>
      <c r="B110" s="469"/>
    </row>
    <row r="111" spans="1:2" ht="53.25" customHeight="1" x14ac:dyDescent="0.25">
      <c r="A111">
        <v>111</v>
      </c>
      <c r="B111" s="469"/>
    </row>
    <row r="112" spans="1:2" ht="53.25" customHeight="1" x14ac:dyDescent="0.25">
      <c r="A112">
        <v>112</v>
      </c>
      <c r="B112" s="469"/>
    </row>
    <row r="113" spans="1:2" ht="53.25" customHeight="1" x14ac:dyDescent="0.25">
      <c r="A113">
        <v>113</v>
      </c>
      <c r="B113" s="469"/>
    </row>
    <row r="114" spans="1:2" ht="53.25" customHeight="1" x14ac:dyDescent="0.25">
      <c r="A114">
        <v>114</v>
      </c>
      <c r="B114" s="469"/>
    </row>
    <row r="115" spans="1:2" ht="53.25" customHeight="1" x14ac:dyDescent="0.25">
      <c r="A115">
        <v>115</v>
      </c>
      <c r="B115" s="469"/>
    </row>
    <row r="116" spans="1:2" ht="53.25" customHeight="1" x14ac:dyDescent="0.25">
      <c r="A116">
        <v>116</v>
      </c>
      <c r="B116" s="469"/>
    </row>
    <row r="117" spans="1:2" ht="53.25" customHeight="1" x14ac:dyDescent="0.25">
      <c r="A117">
        <v>117</v>
      </c>
      <c r="B117" s="469"/>
    </row>
    <row r="118" spans="1:2" ht="53.25" customHeight="1" x14ac:dyDescent="0.25">
      <c r="A118">
        <v>118</v>
      </c>
      <c r="B118" s="469"/>
    </row>
    <row r="119" spans="1:2" ht="53.25" customHeight="1" x14ac:dyDescent="0.25">
      <c r="A119">
        <v>119</v>
      </c>
      <c r="B119" s="469"/>
    </row>
    <row r="120" spans="1:2" ht="53.25" customHeight="1" x14ac:dyDescent="0.25">
      <c r="A120">
        <v>120</v>
      </c>
      <c r="B120" s="469"/>
    </row>
    <row r="121" spans="1:2" ht="53.25" customHeight="1" x14ac:dyDescent="0.25">
      <c r="A121">
        <v>121</v>
      </c>
      <c r="B121" s="469"/>
    </row>
    <row r="122" spans="1:2" ht="53.25" customHeight="1" x14ac:dyDescent="0.25">
      <c r="A122">
        <v>122</v>
      </c>
      <c r="B122" s="469"/>
    </row>
    <row r="123" spans="1:2" ht="53.25" customHeight="1" x14ac:dyDescent="0.25">
      <c r="A123">
        <v>123</v>
      </c>
      <c r="B123" s="469"/>
    </row>
    <row r="124" spans="1:2" ht="53.25" customHeight="1" x14ac:dyDescent="0.25">
      <c r="A124">
        <v>124</v>
      </c>
      <c r="B124" s="469"/>
    </row>
    <row r="125" spans="1:2" ht="53.25" customHeight="1" x14ac:dyDescent="0.25">
      <c r="A125">
        <v>125</v>
      </c>
      <c r="B125" s="469"/>
    </row>
    <row r="126" spans="1:2" ht="53.25" customHeight="1" x14ac:dyDescent="0.25">
      <c r="A126">
        <v>126</v>
      </c>
      <c r="B126" s="469"/>
    </row>
    <row r="127" spans="1:2" ht="53.25" customHeight="1" x14ac:dyDescent="0.25">
      <c r="A127">
        <v>127</v>
      </c>
      <c r="B127" s="469"/>
    </row>
    <row r="128" spans="1:2" ht="53.25" customHeight="1" x14ac:dyDescent="0.25">
      <c r="A128">
        <v>128</v>
      </c>
      <c r="B128" s="469"/>
    </row>
    <row r="129" spans="1:2" ht="53.25" customHeight="1" x14ac:dyDescent="0.25">
      <c r="A129">
        <v>129</v>
      </c>
      <c r="B129" s="469"/>
    </row>
    <row r="130" spans="1:2" ht="53.25" customHeight="1" x14ac:dyDescent="0.25">
      <c r="A130">
        <v>130</v>
      </c>
      <c r="B130" s="469"/>
    </row>
    <row r="131" spans="1:2" ht="53.25" customHeight="1" x14ac:dyDescent="0.25">
      <c r="A131">
        <v>131</v>
      </c>
      <c r="B131" s="469"/>
    </row>
    <row r="132" spans="1:2" ht="53.25" customHeight="1" x14ac:dyDescent="0.25">
      <c r="A132">
        <v>132</v>
      </c>
      <c r="B132" s="469"/>
    </row>
    <row r="133" spans="1:2" ht="53.25" customHeight="1" x14ac:dyDescent="0.25">
      <c r="A133">
        <v>133</v>
      </c>
      <c r="B133" s="469"/>
    </row>
    <row r="134" spans="1:2" ht="53.25" customHeight="1" x14ac:dyDescent="0.25">
      <c r="A134">
        <v>134</v>
      </c>
      <c r="B134" s="469"/>
    </row>
    <row r="135" spans="1:2" ht="53.25" customHeight="1" x14ac:dyDescent="0.25">
      <c r="A135">
        <v>135</v>
      </c>
      <c r="B135" s="469"/>
    </row>
    <row r="136" spans="1:2" ht="53.25" customHeight="1" x14ac:dyDescent="0.25">
      <c r="A136">
        <v>136</v>
      </c>
      <c r="B136" s="469"/>
    </row>
    <row r="137" spans="1:2" ht="53.25" customHeight="1" x14ac:dyDescent="0.25">
      <c r="A137">
        <v>137</v>
      </c>
      <c r="B137" s="469"/>
    </row>
    <row r="138" spans="1:2" ht="53.25" customHeight="1" x14ac:dyDescent="0.25">
      <c r="A138">
        <v>138</v>
      </c>
      <c r="B138" s="469"/>
    </row>
    <row r="139" spans="1:2" ht="53.25" customHeight="1" x14ac:dyDescent="0.25">
      <c r="A139">
        <v>139</v>
      </c>
      <c r="B139" s="469"/>
    </row>
    <row r="140" spans="1:2" ht="53.25" customHeight="1" x14ac:dyDescent="0.25">
      <c r="A140">
        <v>140</v>
      </c>
      <c r="B140" s="469"/>
    </row>
    <row r="141" spans="1:2" ht="53.25" customHeight="1" x14ac:dyDescent="0.25">
      <c r="A141">
        <v>141</v>
      </c>
      <c r="B141" s="469"/>
    </row>
    <row r="142" spans="1:2" ht="53.25" customHeight="1" x14ac:dyDescent="0.25">
      <c r="A142">
        <v>142</v>
      </c>
      <c r="B142" s="469"/>
    </row>
    <row r="143" spans="1:2" ht="53.25" customHeight="1" x14ac:dyDescent="0.25">
      <c r="A143">
        <v>143</v>
      </c>
      <c r="B143" s="469"/>
    </row>
    <row r="144" spans="1:2" ht="53.25" customHeight="1" x14ac:dyDescent="0.25">
      <c r="A144">
        <v>144</v>
      </c>
      <c r="B144" s="469"/>
    </row>
    <row r="145" spans="1:2" ht="53.25" customHeight="1" x14ac:dyDescent="0.25">
      <c r="A145">
        <v>145</v>
      </c>
      <c r="B145" s="469"/>
    </row>
    <row r="146" spans="1:2" ht="53.25" customHeight="1" x14ac:dyDescent="0.25">
      <c r="A146">
        <v>146</v>
      </c>
      <c r="B146" s="469"/>
    </row>
    <row r="147" spans="1:2" ht="53.25" customHeight="1" x14ac:dyDescent="0.25">
      <c r="A147">
        <v>147</v>
      </c>
      <c r="B147" s="469"/>
    </row>
    <row r="148" spans="1:2" ht="53.25" customHeight="1" x14ac:dyDescent="0.25">
      <c r="A148">
        <v>148</v>
      </c>
      <c r="B148" s="469"/>
    </row>
    <row r="149" spans="1:2" ht="53.25" customHeight="1" x14ac:dyDescent="0.25">
      <c r="A149">
        <v>149</v>
      </c>
      <c r="B149" s="469"/>
    </row>
    <row r="150" spans="1:2" ht="53.25" customHeight="1" x14ac:dyDescent="0.25">
      <c r="A150">
        <v>150</v>
      </c>
      <c r="B150" s="469"/>
    </row>
    <row r="151" spans="1:2" ht="53.25" customHeight="1" x14ac:dyDescent="0.25">
      <c r="A151">
        <v>151</v>
      </c>
      <c r="B151" s="469"/>
    </row>
    <row r="152" spans="1:2" ht="53.25" customHeight="1" x14ac:dyDescent="0.25">
      <c r="A152">
        <v>152</v>
      </c>
      <c r="B152" s="469"/>
    </row>
    <row r="153" spans="1:2" ht="53.25" customHeight="1" x14ac:dyDescent="0.25">
      <c r="A153">
        <v>153</v>
      </c>
      <c r="B153" s="469"/>
    </row>
    <row r="154" spans="1:2" ht="53.25" customHeight="1" x14ac:dyDescent="0.25">
      <c r="A154">
        <v>154</v>
      </c>
      <c r="B154" s="469"/>
    </row>
    <row r="155" spans="1:2" ht="53.25" customHeight="1" x14ac:dyDescent="0.25">
      <c r="A155">
        <v>155</v>
      </c>
      <c r="B155" s="469"/>
    </row>
    <row r="156" spans="1:2" ht="53.25" customHeight="1" x14ac:dyDescent="0.25">
      <c r="A156">
        <v>156</v>
      </c>
      <c r="B156" s="469"/>
    </row>
    <row r="157" spans="1:2" ht="53.25" customHeight="1" x14ac:dyDescent="0.25">
      <c r="A157">
        <v>157</v>
      </c>
      <c r="B157" s="469"/>
    </row>
    <row r="158" spans="1:2" ht="53.25" customHeight="1" x14ac:dyDescent="0.25">
      <c r="A158">
        <v>158</v>
      </c>
      <c r="B158" s="469"/>
    </row>
    <row r="159" spans="1:2" ht="53.25" customHeight="1" x14ac:dyDescent="0.25">
      <c r="A159">
        <v>159</v>
      </c>
      <c r="B159" s="469"/>
    </row>
    <row r="160" spans="1:2" ht="53.25" customHeight="1" x14ac:dyDescent="0.25">
      <c r="A160">
        <v>160</v>
      </c>
      <c r="B160" s="46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L155"/>
  <sheetViews>
    <sheetView showGridLines="0" showRowColHeaders="0" showRuler="0" showWhiteSpace="0" zoomScale="130" zoomScaleNormal="130" zoomScaleSheetLayoutView="120" zoomScalePageLayoutView="130" workbookViewId="0">
      <selection activeCell="G9" sqref="G9:S9"/>
    </sheetView>
  </sheetViews>
  <sheetFormatPr baseColWidth="10" defaultColWidth="2.88671875" defaultRowHeight="15" customHeight="1" x14ac:dyDescent="0.25"/>
  <cols>
    <col min="1" max="2" width="1.109375" style="93" customWidth="1"/>
    <col min="3" max="3" width="0.44140625" style="93" customWidth="1"/>
    <col min="4" max="4" width="3.33203125" style="93" customWidth="1"/>
    <col min="5" max="5" width="2.88671875" style="93" customWidth="1"/>
    <col min="6" max="6" width="1" style="93" customWidth="1"/>
    <col min="7" max="9" width="2.88671875" style="93" customWidth="1"/>
    <col min="10" max="10" width="3.6640625" style="93" customWidth="1"/>
    <col min="11" max="14" width="2.88671875" style="93" customWidth="1"/>
    <col min="15" max="15" width="5.109375" style="93" customWidth="1"/>
    <col min="16" max="16" width="1" style="93" customWidth="1"/>
    <col min="17" max="17" width="3.44140625" style="93" customWidth="1"/>
    <col min="18" max="18" width="2.109375" style="93" customWidth="1"/>
    <col min="19" max="20" width="2.88671875" style="93" customWidth="1"/>
    <col min="21" max="21" width="1" style="93" customWidth="1"/>
    <col min="22" max="30" width="2.88671875" style="93" customWidth="1"/>
    <col min="31" max="31" width="4.109375" style="93" customWidth="1"/>
    <col min="32" max="32" width="1" style="93" customWidth="1"/>
    <col min="33" max="33" width="3.44140625" style="93" customWidth="1"/>
    <col min="34" max="34" width="1.6640625" style="93" customWidth="1"/>
    <col min="35" max="35" width="1.109375" style="93" customWidth="1"/>
    <col min="36" max="37" width="2.88671875" style="93" customWidth="1"/>
    <col min="38" max="38" width="3.109375" style="93" customWidth="1"/>
    <col min="39" max="39" width="2.88671875" style="93" customWidth="1"/>
    <col min="40" max="16384" width="2.88671875" style="93"/>
  </cols>
  <sheetData>
    <row r="1" spans="2:35" ht="6" customHeight="1" thickBot="1" x14ac:dyDescent="0.3"/>
    <row r="2" spans="2:35" ht="15" customHeight="1" x14ac:dyDescent="0.25">
      <c r="B2" s="512"/>
      <c r="C2" s="513"/>
      <c r="D2" s="513"/>
      <c r="E2" s="513"/>
      <c r="F2" s="513"/>
      <c r="G2" s="513"/>
      <c r="H2" s="513"/>
      <c r="I2" s="513"/>
      <c r="J2" s="513"/>
      <c r="K2" s="514"/>
      <c r="L2" s="852" t="s">
        <v>304</v>
      </c>
      <c r="M2" s="853"/>
      <c r="N2" s="853"/>
      <c r="O2" s="853"/>
      <c r="P2" s="853"/>
      <c r="Q2" s="853"/>
      <c r="R2" s="853"/>
      <c r="S2" s="853"/>
      <c r="T2" s="853"/>
      <c r="U2" s="853"/>
      <c r="V2" s="853"/>
      <c r="W2" s="853"/>
      <c r="X2" s="853"/>
      <c r="Y2" s="853"/>
      <c r="Z2" s="853"/>
      <c r="AA2" s="854"/>
      <c r="AB2" s="94"/>
      <c r="AC2" s="94"/>
      <c r="AD2" s="94"/>
      <c r="AE2" s="94"/>
      <c r="AF2" s="94"/>
      <c r="AG2" s="94"/>
      <c r="AH2" s="94"/>
      <c r="AI2" s="95" t="s">
        <v>17</v>
      </c>
    </row>
    <row r="3" spans="2:35" ht="15" customHeight="1" x14ac:dyDescent="0.25">
      <c r="B3" s="96"/>
      <c r="C3" s="97"/>
      <c r="D3" s="97"/>
      <c r="E3" s="97"/>
      <c r="F3" s="506"/>
      <c r="G3" s="98"/>
      <c r="H3" s="97"/>
      <c r="I3" s="97"/>
      <c r="J3" s="97"/>
      <c r="K3" s="515"/>
      <c r="L3" s="855"/>
      <c r="M3" s="856"/>
      <c r="N3" s="856"/>
      <c r="O3" s="856"/>
      <c r="P3" s="856"/>
      <c r="Q3" s="856"/>
      <c r="R3" s="856"/>
      <c r="S3" s="856"/>
      <c r="T3" s="856"/>
      <c r="U3" s="856"/>
      <c r="V3" s="856"/>
      <c r="W3" s="856"/>
      <c r="X3" s="856"/>
      <c r="Y3" s="856"/>
      <c r="Z3" s="856"/>
      <c r="AA3" s="857"/>
      <c r="AB3" s="99"/>
      <c r="AC3" s="99"/>
      <c r="AD3" s="100" t="s">
        <v>18</v>
      </c>
      <c r="AE3" s="858">
        <v>43369</v>
      </c>
      <c r="AF3" s="858"/>
      <c r="AG3" s="858"/>
      <c r="AH3" s="858"/>
      <c r="AI3" s="859"/>
    </row>
    <row r="4" spans="2:35" ht="19.2" thickBot="1" x14ac:dyDescent="0.3">
      <c r="B4" s="516"/>
      <c r="C4" s="517"/>
      <c r="D4" s="517"/>
      <c r="E4" s="517"/>
      <c r="F4" s="518"/>
      <c r="G4" s="519"/>
      <c r="H4" s="517"/>
      <c r="I4" s="517"/>
      <c r="J4" s="517"/>
      <c r="K4" s="520"/>
      <c r="L4" s="860"/>
      <c r="M4" s="861"/>
      <c r="N4" s="861"/>
      <c r="O4" s="861"/>
      <c r="P4" s="861"/>
      <c r="Q4" s="861"/>
      <c r="R4" s="861"/>
      <c r="S4" s="861"/>
      <c r="T4" s="861"/>
      <c r="U4" s="861"/>
      <c r="V4" s="861"/>
      <c r="W4" s="861"/>
      <c r="X4" s="861"/>
      <c r="Y4" s="861"/>
      <c r="Z4" s="861"/>
      <c r="AA4" s="862"/>
      <c r="AB4" s="101"/>
      <c r="AC4" s="101"/>
      <c r="AD4" s="102" t="s">
        <v>26</v>
      </c>
      <c r="AE4" s="858">
        <v>43320</v>
      </c>
      <c r="AF4" s="858"/>
      <c r="AG4" s="858"/>
      <c r="AH4" s="858"/>
      <c r="AI4" s="859"/>
    </row>
    <row r="5" spans="2:35" s="99" customFormat="1" ht="3.75" customHeight="1" thickBot="1" x14ac:dyDescent="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row>
    <row r="6" spans="2:35" ht="4.5" customHeight="1" x14ac:dyDescent="0.25">
      <c r="B6" s="104"/>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6"/>
    </row>
    <row r="7" spans="2:35" ht="15" customHeight="1" x14ac:dyDescent="0.25">
      <c r="B7" s="104"/>
      <c r="C7" s="105"/>
      <c r="D7" s="105"/>
      <c r="E7" s="99"/>
      <c r="F7" s="100" t="s">
        <v>131</v>
      </c>
      <c r="G7" s="842"/>
      <c r="H7" s="843"/>
      <c r="I7" s="844"/>
      <c r="J7" s="507"/>
      <c r="K7" s="507"/>
      <c r="L7" s="507"/>
      <c r="M7" s="99"/>
      <c r="N7" s="100" t="s">
        <v>0</v>
      </c>
      <c r="O7" s="845"/>
      <c r="P7" s="846"/>
      <c r="Q7" s="846"/>
      <c r="R7" s="846"/>
      <c r="S7" s="847"/>
      <c r="T7" s="105"/>
      <c r="U7" s="105"/>
      <c r="V7" s="105"/>
      <c r="W7" s="131" t="s">
        <v>640</v>
      </c>
      <c r="X7" s="863"/>
      <c r="Y7" s="864"/>
      <c r="Z7" s="864"/>
      <c r="AA7" s="864"/>
      <c r="AB7" s="864"/>
      <c r="AC7" s="864"/>
      <c r="AD7" s="864"/>
      <c r="AE7" s="864"/>
      <c r="AF7" s="864"/>
      <c r="AG7" s="864"/>
      <c r="AH7" s="865"/>
      <c r="AI7" s="106"/>
    </row>
    <row r="8" spans="2:35" ht="4.5" customHeight="1" x14ac:dyDescent="0.25">
      <c r="B8" s="104"/>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6"/>
    </row>
    <row r="9" spans="2:35" ht="15" customHeight="1" x14ac:dyDescent="0.25">
      <c r="B9" s="104"/>
      <c r="C9" s="105"/>
      <c r="D9" s="105"/>
      <c r="E9" s="105"/>
      <c r="F9" s="131" t="s">
        <v>641</v>
      </c>
      <c r="G9" s="845"/>
      <c r="H9" s="846"/>
      <c r="I9" s="846"/>
      <c r="J9" s="846"/>
      <c r="K9" s="846"/>
      <c r="L9" s="846"/>
      <c r="M9" s="846"/>
      <c r="N9" s="846"/>
      <c r="O9" s="846"/>
      <c r="P9" s="846"/>
      <c r="Q9" s="846"/>
      <c r="R9" s="846"/>
      <c r="S9" s="847"/>
      <c r="T9" s="105"/>
      <c r="U9" s="105"/>
      <c r="V9" s="105"/>
      <c r="W9" s="131" t="s">
        <v>647</v>
      </c>
      <c r="X9" s="851"/>
      <c r="Y9" s="846"/>
      <c r="Z9" s="846"/>
      <c r="AA9" s="846"/>
      <c r="AB9" s="846"/>
      <c r="AC9" s="846"/>
      <c r="AD9" s="846"/>
      <c r="AE9" s="846"/>
      <c r="AF9" s="846"/>
      <c r="AG9" s="846"/>
      <c r="AH9" s="847"/>
      <c r="AI9" s="106"/>
    </row>
    <row r="10" spans="2:35" ht="4.5" customHeight="1" x14ac:dyDescent="0.2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6"/>
    </row>
    <row r="11" spans="2:35" ht="15" customHeight="1" x14ac:dyDescent="0.25">
      <c r="B11" s="104"/>
      <c r="C11" s="105"/>
      <c r="D11" s="105"/>
      <c r="E11" s="105"/>
      <c r="F11" s="131" t="s">
        <v>642</v>
      </c>
      <c r="G11" s="848"/>
      <c r="H11" s="849"/>
      <c r="I11" s="850"/>
      <c r="J11" s="131" t="s">
        <v>643</v>
      </c>
      <c r="K11" s="845"/>
      <c r="L11" s="846"/>
      <c r="M11" s="846"/>
      <c r="N11" s="846"/>
      <c r="O11" s="846"/>
      <c r="P11" s="846"/>
      <c r="Q11" s="846"/>
      <c r="R11" s="846"/>
      <c r="S11" s="847"/>
      <c r="T11" s="105"/>
      <c r="U11" s="105"/>
      <c r="V11" s="105"/>
      <c r="W11" s="131" t="s">
        <v>648</v>
      </c>
      <c r="X11" s="845"/>
      <c r="Y11" s="846"/>
      <c r="Z11" s="846"/>
      <c r="AA11" s="846"/>
      <c r="AB11" s="846"/>
      <c r="AC11" s="846"/>
      <c r="AD11" s="846"/>
      <c r="AE11" s="846"/>
      <c r="AF11" s="846"/>
      <c r="AG11" s="846"/>
      <c r="AH11" s="847"/>
      <c r="AI11" s="106"/>
    </row>
    <row r="12" spans="2:35" ht="4.5" customHeight="1" x14ac:dyDescent="0.25">
      <c r="B12" s="104"/>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6"/>
    </row>
    <row r="13" spans="2:35" ht="15" customHeight="1" x14ac:dyDescent="0.25">
      <c r="B13" s="104"/>
      <c r="C13" s="105"/>
      <c r="D13" s="107" t="s">
        <v>132</v>
      </c>
      <c r="E13" s="108"/>
      <c r="F13" s="109"/>
      <c r="G13" s="109"/>
      <c r="H13" s="109"/>
      <c r="I13" s="109"/>
      <c r="J13" s="110"/>
      <c r="K13" s="110"/>
      <c r="L13" s="108"/>
      <c r="M13" s="111"/>
      <c r="N13" s="111"/>
      <c r="O13" s="111"/>
      <c r="P13" s="110"/>
      <c r="Q13" s="108"/>
      <c r="R13" s="112"/>
      <c r="S13" s="112"/>
      <c r="T13" s="113"/>
      <c r="U13" s="112"/>
      <c r="V13" s="112"/>
      <c r="W13" s="112"/>
      <c r="X13" s="112"/>
      <c r="Y13" s="112"/>
      <c r="Z13" s="112"/>
      <c r="AA13" s="110"/>
      <c r="AB13" s="108"/>
      <c r="AC13" s="110"/>
      <c r="AD13" s="110"/>
      <c r="AE13" s="110"/>
      <c r="AF13" s="110"/>
      <c r="AG13" s="110"/>
      <c r="AH13" s="114"/>
      <c r="AI13" s="106"/>
    </row>
    <row r="14" spans="2:35" s="121" customFormat="1" ht="3" customHeight="1" x14ac:dyDescent="0.25">
      <c r="B14" s="115"/>
      <c r="C14" s="116"/>
      <c r="D14" s="117"/>
      <c r="E14" s="116"/>
      <c r="F14" s="118"/>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9"/>
      <c r="AI14" s="120"/>
    </row>
    <row r="15" spans="2:35" s="121" customFormat="1" ht="15" customHeight="1" x14ac:dyDescent="0.25">
      <c r="B15" s="115"/>
      <c r="C15" s="122"/>
      <c r="D15" s="123" t="s">
        <v>133</v>
      </c>
      <c r="E15" s="124" t="str">
        <f>IF(ISNUMBER(AC15),"J","L")</f>
        <v>L</v>
      </c>
      <c r="F15" s="105"/>
      <c r="G15" s="125" t="s">
        <v>649</v>
      </c>
      <c r="H15" s="126"/>
      <c r="I15" s="126"/>
      <c r="J15" s="126"/>
      <c r="K15" s="126"/>
      <c r="L15" s="126"/>
      <c r="M15" s="126"/>
      <c r="N15" s="126"/>
      <c r="O15" s="126"/>
      <c r="P15" s="126"/>
      <c r="Q15" s="601"/>
      <c r="R15" s="866"/>
      <c r="S15" s="867"/>
      <c r="T15" s="867"/>
      <c r="U15" s="868"/>
      <c r="V15" s="600"/>
      <c r="W15" s="125"/>
      <c r="X15" s="125"/>
      <c r="Y15" s="602"/>
      <c r="Z15" s="602"/>
      <c r="AA15" s="602"/>
      <c r="AB15" s="603" t="s">
        <v>134</v>
      </c>
      <c r="AC15" s="866"/>
      <c r="AD15" s="867"/>
      <c r="AE15" s="868"/>
      <c r="AF15" s="116"/>
      <c r="AG15" s="116"/>
      <c r="AH15" s="132"/>
      <c r="AI15" s="120"/>
    </row>
    <row r="16" spans="2:35" s="121" customFormat="1" ht="5.25" customHeight="1" x14ac:dyDescent="0.25">
      <c r="B16" s="115"/>
      <c r="C16" s="122"/>
      <c r="D16" s="123"/>
      <c r="E16" s="133"/>
      <c r="F16" s="105"/>
      <c r="G16" s="128"/>
      <c r="H16" s="105"/>
      <c r="I16" s="105"/>
      <c r="J16" s="105"/>
      <c r="K16" s="105"/>
      <c r="L16" s="105"/>
      <c r="M16" s="105"/>
      <c r="N16" s="105"/>
      <c r="O16" s="105"/>
      <c r="P16" s="105"/>
      <c r="Q16" s="105"/>
      <c r="R16" s="131"/>
      <c r="S16" s="130"/>
      <c r="T16" s="105"/>
      <c r="U16" s="105"/>
      <c r="V16" s="105"/>
      <c r="W16" s="105"/>
      <c r="X16" s="105"/>
      <c r="Y16" s="105"/>
      <c r="Z16" s="131"/>
      <c r="AA16" s="131"/>
      <c r="AB16" s="131"/>
      <c r="AC16" s="131"/>
      <c r="AD16" s="131"/>
      <c r="AE16" s="134"/>
      <c r="AF16" s="134"/>
      <c r="AG16" s="134"/>
      <c r="AH16" s="132"/>
      <c r="AI16" s="120"/>
    </row>
    <row r="17" spans="2:38" s="121" customFormat="1" ht="15" customHeight="1" x14ac:dyDescent="0.25">
      <c r="B17" s="115"/>
      <c r="C17" s="122"/>
      <c r="D17" s="135" t="s">
        <v>135</v>
      </c>
      <c r="E17" s="124" t="str">
        <f>IF(ISNUMBER(AC17),"J","L")</f>
        <v>L</v>
      </c>
      <c r="F17" s="105"/>
      <c r="G17" s="125" t="s">
        <v>136</v>
      </c>
      <c r="H17" s="126"/>
      <c r="I17" s="126"/>
      <c r="J17" s="126"/>
      <c r="K17" s="126"/>
      <c r="L17" s="126"/>
      <c r="M17" s="126"/>
      <c r="N17" s="126"/>
      <c r="O17" s="126"/>
      <c r="P17" s="126"/>
      <c r="Q17" s="195"/>
      <c r="R17" s="866"/>
      <c r="S17" s="867"/>
      <c r="T17" s="867"/>
      <c r="U17" s="868"/>
      <c r="V17" s="131"/>
      <c r="W17" s="190"/>
      <c r="X17" s="126"/>
      <c r="Y17" s="126"/>
      <c r="Z17" s="126"/>
      <c r="AA17" s="126"/>
      <c r="AB17" s="604" t="s">
        <v>137</v>
      </c>
      <c r="AC17" s="866"/>
      <c r="AD17" s="867"/>
      <c r="AE17" s="868"/>
      <c r="AF17" s="130"/>
      <c r="AG17" s="131"/>
      <c r="AH17" s="132"/>
      <c r="AI17" s="120"/>
    </row>
    <row r="18" spans="2:38" s="121" customFormat="1" ht="3" customHeight="1" x14ac:dyDescent="0.25">
      <c r="B18" s="115"/>
      <c r="C18" s="116"/>
      <c r="D18" s="136"/>
      <c r="E18" s="126"/>
      <c r="F18" s="137"/>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38"/>
      <c r="AI18" s="120"/>
    </row>
    <row r="19" spans="2:38" s="121" customFormat="1" ht="3" customHeight="1" x14ac:dyDescent="0.25">
      <c r="B19" s="115"/>
      <c r="C19" s="116"/>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20"/>
    </row>
    <row r="20" spans="2:38" s="121" customFormat="1" ht="15" customHeight="1" x14ac:dyDescent="0.25">
      <c r="B20" s="115"/>
      <c r="C20" s="122"/>
      <c r="D20" s="107" t="s">
        <v>138</v>
      </c>
      <c r="E20" s="112"/>
      <c r="F20" s="110"/>
      <c r="G20" s="110"/>
      <c r="H20" s="110"/>
      <c r="I20" s="110"/>
      <c r="J20" s="110"/>
      <c r="K20" s="110"/>
      <c r="L20" s="110"/>
      <c r="M20" s="110"/>
      <c r="N20" s="110"/>
      <c r="O20" s="110"/>
      <c r="P20" s="110"/>
      <c r="Q20" s="110"/>
      <c r="R20" s="110"/>
      <c r="S20" s="110"/>
      <c r="T20" s="108"/>
      <c r="U20" s="108"/>
      <c r="V20" s="139"/>
      <c r="W20" s="139"/>
      <c r="X20" s="139"/>
      <c r="Y20" s="110"/>
      <c r="Z20" s="110"/>
      <c r="AA20" s="110"/>
      <c r="AB20" s="110"/>
      <c r="AC20" s="110"/>
      <c r="AD20" s="140"/>
      <c r="AE20" s="141"/>
      <c r="AF20" s="141"/>
      <c r="AG20" s="141"/>
      <c r="AH20" s="114"/>
      <c r="AI20" s="120"/>
    </row>
    <row r="21" spans="2:38" s="121" customFormat="1" ht="5.25" customHeight="1" x14ac:dyDescent="0.25">
      <c r="B21" s="115"/>
      <c r="C21" s="116"/>
      <c r="D21" s="142"/>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32"/>
      <c r="AI21" s="120"/>
    </row>
    <row r="22" spans="2:38" s="121" customFormat="1" ht="15" customHeight="1" x14ac:dyDescent="0.25">
      <c r="B22" s="115"/>
      <c r="C22" s="122"/>
      <c r="D22" s="123" t="s">
        <v>139</v>
      </c>
      <c r="E22" s="124" t="str">
        <f>VLOOKUP(Q22,$E$80:$F$82,2,FALSE)</f>
        <v>L</v>
      </c>
      <c r="F22" s="105"/>
      <c r="G22" s="869" t="s">
        <v>140</v>
      </c>
      <c r="H22" s="869"/>
      <c r="I22" s="869"/>
      <c r="J22" s="869"/>
      <c r="K22" s="869"/>
      <c r="L22" s="869"/>
      <c r="M22" s="869"/>
      <c r="N22" s="869"/>
      <c r="O22" s="869"/>
      <c r="P22" s="143"/>
      <c r="Q22" s="496" t="s">
        <v>141</v>
      </c>
      <c r="R22" s="144"/>
      <c r="S22" s="130" t="s">
        <v>142</v>
      </c>
      <c r="T22" s="124" t="str">
        <f>VLOOKUP(AG22,E80:F82,2,FALSE)</f>
        <v>L</v>
      </c>
      <c r="U22" s="105"/>
      <c r="V22" s="869" t="s">
        <v>147</v>
      </c>
      <c r="W22" s="869"/>
      <c r="X22" s="869"/>
      <c r="Y22" s="869"/>
      <c r="Z22" s="869"/>
      <c r="AA22" s="869"/>
      <c r="AB22" s="869"/>
      <c r="AC22" s="869"/>
      <c r="AD22" s="869"/>
      <c r="AE22" s="869"/>
      <c r="AF22" s="143"/>
      <c r="AG22" s="496" t="s">
        <v>141</v>
      </c>
      <c r="AH22" s="132"/>
      <c r="AI22" s="120"/>
    </row>
    <row r="23" spans="2:38" s="121" customFormat="1" ht="5.25" customHeight="1" x14ac:dyDescent="0.25">
      <c r="B23" s="115"/>
      <c r="C23" s="116"/>
      <c r="D23" s="123"/>
      <c r="E23" s="105"/>
      <c r="F23" s="105"/>
      <c r="G23" s="128"/>
      <c r="H23" s="105"/>
      <c r="I23" s="105"/>
      <c r="J23" s="105"/>
      <c r="K23" s="105"/>
      <c r="L23" s="105"/>
      <c r="M23" s="105"/>
      <c r="N23" s="105"/>
      <c r="O23" s="105"/>
      <c r="P23" s="105"/>
      <c r="Q23" s="329"/>
      <c r="R23" s="105"/>
      <c r="S23" s="130"/>
      <c r="T23" s="105"/>
      <c r="U23" s="105"/>
      <c r="V23" s="128"/>
      <c r="W23" s="105"/>
      <c r="X23" s="105"/>
      <c r="Y23" s="105"/>
      <c r="Z23" s="105"/>
      <c r="AA23" s="105"/>
      <c r="AB23" s="105"/>
      <c r="AC23" s="105"/>
      <c r="AD23" s="105"/>
      <c r="AE23" s="105"/>
      <c r="AF23" s="105"/>
      <c r="AG23" s="329"/>
      <c r="AH23" s="132"/>
      <c r="AI23" s="120"/>
    </row>
    <row r="24" spans="2:38" s="121" customFormat="1" ht="15" customHeight="1" x14ac:dyDescent="0.25">
      <c r="B24" s="145"/>
      <c r="C24" s="116"/>
      <c r="D24" s="123" t="s">
        <v>144</v>
      </c>
      <c r="E24" s="124" t="str">
        <f>VLOOKUP(Q24,$E$80:$F$82,2,FALSE)</f>
        <v>L</v>
      </c>
      <c r="F24" s="105"/>
      <c r="G24" s="869" t="s">
        <v>145</v>
      </c>
      <c r="H24" s="869"/>
      <c r="I24" s="869"/>
      <c r="J24" s="869"/>
      <c r="K24" s="869"/>
      <c r="L24" s="869"/>
      <c r="M24" s="869"/>
      <c r="N24" s="869"/>
      <c r="O24" s="869"/>
      <c r="P24" s="143"/>
      <c r="Q24" s="496" t="s">
        <v>141</v>
      </c>
      <c r="R24" s="144"/>
      <c r="S24" s="130" t="s">
        <v>146</v>
      </c>
      <c r="T24" s="124" t="str">
        <f>VLOOKUP(AG24,E80:F82,2,FALSE)</f>
        <v>L</v>
      </c>
      <c r="U24" s="105"/>
      <c r="V24" s="869" t="s">
        <v>151</v>
      </c>
      <c r="W24" s="869"/>
      <c r="X24" s="869"/>
      <c r="Y24" s="869"/>
      <c r="Z24" s="869"/>
      <c r="AA24" s="869"/>
      <c r="AB24" s="869"/>
      <c r="AC24" s="869"/>
      <c r="AD24" s="869"/>
      <c r="AE24" s="869"/>
      <c r="AF24" s="143"/>
      <c r="AG24" s="496" t="s">
        <v>141</v>
      </c>
      <c r="AH24" s="132"/>
      <c r="AI24" s="120"/>
    </row>
    <row r="25" spans="2:38" s="121" customFormat="1" ht="5.25" customHeight="1" x14ac:dyDescent="0.25">
      <c r="B25" s="115"/>
      <c r="C25" s="116"/>
      <c r="D25" s="123"/>
      <c r="E25" s="105"/>
      <c r="F25" s="105"/>
      <c r="G25" s="128"/>
      <c r="H25" s="105"/>
      <c r="I25" s="105"/>
      <c r="J25" s="105"/>
      <c r="K25" s="105"/>
      <c r="L25" s="105"/>
      <c r="M25" s="105"/>
      <c r="N25" s="105"/>
      <c r="O25" s="105"/>
      <c r="P25" s="105"/>
      <c r="Q25" s="329"/>
      <c r="R25" s="105"/>
      <c r="S25" s="130"/>
      <c r="T25" s="105"/>
      <c r="U25" s="105"/>
      <c r="V25" s="128"/>
      <c r="W25" s="105"/>
      <c r="X25" s="105"/>
      <c r="Y25" s="105"/>
      <c r="Z25" s="105"/>
      <c r="AA25" s="105"/>
      <c r="AB25" s="105"/>
      <c r="AC25" s="105"/>
      <c r="AD25" s="105"/>
      <c r="AE25" s="105"/>
      <c r="AF25" s="105"/>
      <c r="AG25" s="329"/>
      <c r="AH25" s="132"/>
      <c r="AI25" s="120"/>
    </row>
    <row r="26" spans="2:38" s="121" customFormat="1" ht="15" customHeight="1" x14ac:dyDescent="0.25">
      <c r="B26" s="145"/>
      <c r="C26" s="116"/>
      <c r="D26" s="123" t="s">
        <v>148</v>
      </c>
      <c r="E26" s="124" t="str">
        <f>VLOOKUP(Q26,$E$80:$F$82,2,FALSE)</f>
        <v>L</v>
      </c>
      <c r="F26" s="105"/>
      <c r="G26" s="869" t="s">
        <v>149</v>
      </c>
      <c r="H26" s="869"/>
      <c r="I26" s="869"/>
      <c r="J26" s="869"/>
      <c r="K26" s="869"/>
      <c r="L26" s="869"/>
      <c r="M26" s="869"/>
      <c r="N26" s="869"/>
      <c r="O26" s="869"/>
      <c r="P26" s="143"/>
      <c r="Q26" s="496" t="s">
        <v>141</v>
      </c>
      <c r="R26" s="144"/>
      <c r="S26" s="130" t="s">
        <v>150</v>
      </c>
      <c r="T26" s="124" t="str">
        <f>VLOOKUP(AG26,E80:F82,2,FALSE)</f>
        <v>L</v>
      </c>
      <c r="U26" s="105"/>
      <c r="V26" s="869" t="s">
        <v>411</v>
      </c>
      <c r="W26" s="869"/>
      <c r="X26" s="869"/>
      <c r="Y26" s="869"/>
      <c r="Z26" s="869"/>
      <c r="AA26" s="869"/>
      <c r="AB26" s="869"/>
      <c r="AC26" s="869"/>
      <c r="AD26" s="869"/>
      <c r="AE26" s="869"/>
      <c r="AF26" s="143"/>
      <c r="AG26" s="496" t="s">
        <v>141</v>
      </c>
      <c r="AH26" s="132"/>
      <c r="AI26" s="120"/>
    </row>
    <row r="27" spans="2:38" s="121" customFormat="1" ht="5.25" customHeight="1" x14ac:dyDescent="0.25">
      <c r="B27" s="145"/>
      <c r="C27" s="116"/>
      <c r="D27" s="123"/>
      <c r="E27" s="105"/>
      <c r="F27" s="105"/>
      <c r="G27" s="128"/>
      <c r="H27" s="105"/>
      <c r="I27" s="105"/>
      <c r="J27" s="105"/>
      <c r="K27" s="105"/>
      <c r="L27" s="105"/>
      <c r="M27" s="105"/>
      <c r="N27" s="105"/>
      <c r="O27" s="105"/>
      <c r="P27" s="105"/>
      <c r="Q27" s="329"/>
      <c r="R27" s="105"/>
      <c r="S27" s="130"/>
      <c r="T27" s="105"/>
      <c r="U27" s="105"/>
      <c r="V27" s="128"/>
      <c r="W27" s="105"/>
      <c r="X27" s="105"/>
      <c r="Y27" s="105"/>
      <c r="Z27" s="105"/>
      <c r="AA27" s="105"/>
      <c r="AB27" s="105"/>
      <c r="AC27" s="105"/>
      <c r="AD27" s="105"/>
      <c r="AE27" s="105"/>
      <c r="AF27" s="105"/>
      <c r="AG27" s="329"/>
      <c r="AH27" s="132"/>
      <c r="AI27" s="120"/>
    </row>
    <row r="28" spans="2:38" ht="15" customHeight="1" x14ac:dyDescent="0.25">
      <c r="B28" s="104"/>
      <c r="C28" s="105"/>
      <c r="D28" s="123" t="s">
        <v>152</v>
      </c>
      <c r="E28" s="124" t="str">
        <f>VLOOKUP(Q28,E80:F82,2,FALSE)</f>
        <v>L</v>
      </c>
      <c r="F28" s="105"/>
      <c r="G28" s="869" t="s">
        <v>153</v>
      </c>
      <c r="H28" s="869"/>
      <c r="I28" s="869"/>
      <c r="J28" s="869"/>
      <c r="K28" s="869"/>
      <c r="L28" s="869"/>
      <c r="M28" s="869"/>
      <c r="N28" s="869"/>
      <c r="O28" s="869"/>
      <c r="P28" s="143"/>
      <c r="Q28" s="496" t="s">
        <v>141</v>
      </c>
      <c r="R28" s="144"/>
      <c r="S28" s="130" t="s">
        <v>154</v>
      </c>
      <c r="T28" s="124" t="str">
        <f>VLOOKUP(AG28,E80:F82,2,FALSE)</f>
        <v>L</v>
      </c>
      <c r="U28" s="105"/>
      <c r="V28" s="869" t="s">
        <v>37</v>
      </c>
      <c r="W28" s="869"/>
      <c r="X28" s="869"/>
      <c r="Y28" s="869"/>
      <c r="Z28" s="869"/>
      <c r="AA28" s="869"/>
      <c r="AB28" s="869"/>
      <c r="AC28" s="869"/>
      <c r="AD28" s="869"/>
      <c r="AE28" s="869"/>
      <c r="AF28" s="143"/>
      <c r="AG28" s="496" t="s">
        <v>141</v>
      </c>
      <c r="AH28" s="146"/>
      <c r="AI28" s="147"/>
      <c r="AJ28" s="148"/>
      <c r="AK28" s="148"/>
      <c r="AL28" s="99"/>
    </row>
    <row r="29" spans="2:38" s="121" customFormat="1" ht="5.25" customHeight="1" x14ac:dyDescent="0.25">
      <c r="B29" s="145"/>
      <c r="C29" s="116"/>
      <c r="D29" s="123"/>
      <c r="E29" s="105"/>
      <c r="F29" s="105"/>
      <c r="G29" s="128"/>
      <c r="H29" s="105"/>
      <c r="I29" s="105"/>
      <c r="J29" s="105"/>
      <c r="K29" s="105"/>
      <c r="L29" s="105"/>
      <c r="M29" s="105"/>
      <c r="N29" s="105"/>
      <c r="O29" s="105"/>
      <c r="P29" s="105"/>
      <c r="Q29" s="329"/>
      <c r="R29" s="105"/>
      <c r="S29" s="130"/>
      <c r="T29" s="105"/>
      <c r="U29" s="105"/>
      <c r="V29" s="128"/>
      <c r="W29" s="105"/>
      <c r="X29" s="105"/>
      <c r="Y29" s="105"/>
      <c r="Z29" s="105"/>
      <c r="AA29" s="105"/>
      <c r="AB29" s="105"/>
      <c r="AC29" s="105"/>
      <c r="AD29" s="105"/>
      <c r="AE29" s="105"/>
      <c r="AF29" s="105"/>
      <c r="AG29" s="329"/>
      <c r="AH29" s="132"/>
      <c r="AI29" s="120"/>
    </row>
    <row r="30" spans="2:38" ht="15" customHeight="1" x14ac:dyDescent="0.25">
      <c r="B30" s="104"/>
      <c r="C30" s="105"/>
      <c r="D30" s="123" t="s">
        <v>155</v>
      </c>
      <c r="E30" s="124" t="str">
        <f>VLOOKUP(Q30,E80:F82,2,FALSE)</f>
        <v>L</v>
      </c>
      <c r="F30" s="105"/>
      <c r="G30" s="869" t="s">
        <v>1135</v>
      </c>
      <c r="H30" s="869"/>
      <c r="I30" s="869"/>
      <c r="J30" s="869"/>
      <c r="K30" s="869"/>
      <c r="L30" s="869"/>
      <c r="M30" s="869"/>
      <c r="N30" s="869"/>
      <c r="O30" s="869"/>
      <c r="P30" s="143"/>
      <c r="Q30" s="496" t="s">
        <v>141</v>
      </c>
      <c r="R30" s="144"/>
      <c r="S30" s="149" t="s">
        <v>156</v>
      </c>
      <c r="T30" s="124" t="str">
        <f>VLOOKUP(AG30,E80:F82,2,FALSE)</f>
        <v>L</v>
      </c>
      <c r="U30" s="105"/>
      <c r="V30" s="869" t="s">
        <v>159</v>
      </c>
      <c r="W30" s="869"/>
      <c r="X30" s="869"/>
      <c r="Y30" s="869"/>
      <c r="Z30" s="869"/>
      <c r="AA30" s="869"/>
      <c r="AB30" s="869"/>
      <c r="AC30" s="869"/>
      <c r="AD30" s="869"/>
      <c r="AE30" s="869"/>
      <c r="AF30" s="143"/>
      <c r="AG30" s="496" t="s">
        <v>141</v>
      </c>
      <c r="AH30" s="150"/>
      <c r="AI30" s="151"/>
      <c r="AJ30" s="148"/>
      <c r="AK30" s="99"/>
    </row>
    <row r="31" spans="2:38" s="121" customFormat="1" ht="5.25" customHeight="1" x14ac:dyDescent="0.25">
      <c r="B31" s="145"/>
      <c r="C31" s="116"/>
      <c r="D31" s="123"/>
      <c r="E31" s="105"/>
      <c r="F31" s="105"/>
      <c r="G31" s="128"/>
      <c r="H31" s="105"/>
      <c r="I31" s="105"/>
      <c r="J31" s="105"/>
      <c r="K31" s="105"/>
      <c r="L31" s="105"/>
      <c r="M31" s="105"/>
      <c r="N31" s="105"/>
      <c r="O31" s="105"/>
      <c r="P31" s="105"/>
      <c r="Q31" s="329"/>
      <c r="R31" s="105"/>
      <c r="S31" s="130"/>
      <c r="T31" s="105"/>
      <c r="U31" s="105"/>
      <c r="V31" s="128"/>
      <c r="W31" s="105"/>
      <c r="X31" s="105"/>
      <c r="Y31" s="105"/>
      <c r="Z31" s="105"/>
      <c r="AA31" s="105"/>
      <c r="AB31" s="105"/>
      <c r="AC31" s="105"/>
      <c r="AD31" s="105"/>
      <c r="AE31" s="105"/>
      <c r="AF31" s="105"/>
      <c r="AG31" s="329"/>
      <c r="AH31" s="132"/>
      <c r="AI31" s="120"/>
    </row>
    <row r="32" spans="2:38" ht="15" customHeight="1" x14ac:dyDescent="0.25">
      <c r="B32" s="104"/>
      <c r="C32" s="105"/>
      <c r="D32" s="123" t="s">
        <v>157</v>
      </c>
      <c r="E32" s="124" t="str">
        <f>VLOOKUP(Q32,E80:F82,2,FALSE)</f>
        <v>L</v>
      </c>
      <c r="F32" s="105"/>
      <c r="G32" s="869" t="s">
        <v>161</v>
      </c>
      <c r="H32" s="869"/>
      <c r="I32" s="869"/>
      <c r="J32" s="869"/>
      <c r="K32" s="869"/>
      <c r="L32" s="869"/>
      <c r="M32" s="869"/>
      <c r="N32" s="869"/>
      <c r="O32" s="869"/>
      <c r="P32" s="143"/>
      <c r="Q32" s="496" t="s">
        <v>141</v>
      </c>
      <c r="R32" s="144"/>
      <c r="S32" s="149" t="s">
        <v>158</v>
      </c>
      <c r="T32" s="124" t="str">
        <f>VLOOKUP(AG32,E80:F82,2,FALSE)</f>
        <v>L</v>
      </c>
      <c r="U32" s="105"/>
      <c r="V32" s="869" t="s">
        <v>412</v>
      </c>
      <c r="W32" s="869"/>
      <c r="X32" s="869"/>
      <c r="Y32" s="869"/>
      <c r="Z32" s="869"/>
      <c r="AA32" s="869"/>
      <c r="AB32" s="869"/>
      <c r="AC32" s="869"/>
      <c r="AD32" s="869"/>
      <c r="AE32" s="869"/>
      <c r="AF32" s="143"/>
      <c r="AG32" s="496" t="s">
        <v>141</v>
      </c>
      <c r="AH32" s="150"/>
      <c r="AI32" s="152"/>
      <c r="AJ32" s="148"/>
      <c r="AK32" s="99"/>
    </row>
    <row r="33" spans="1:38" s="121" customFormat="1" ht="5.25" customHeight="1" x14ac:dyDescent="0.25">
      <c r="B33" s="145"/>
      <c r="C33" s="116"/>
      <c r="D33" s="123"/>
      <c r="E33" s="105"/>
      <c r="F33" s="105"/>
      <c r="G33" s="128"/>
      <c r="H33" s="105"/>
      <c r="I33" s="105"/>
      <c r="J33" s="105"/>
      <c r="K33" s="105"/>
      <c r="L33" s="105"/>
      <c r="M33" s="105"/>
      <c r="N33" s="105"/>
      <c r="O33" s="105"/>
      <c r="P33" s="105"/>
      <c r="Q33" s="329"/>
      <c r="R33" s="105"/>
      <c r="S33" s="130"/>
      <c r="T33" s="105"/>
      <c r="U33" s="105"/>
      <c r="V33" s="128"/>
      <c r="W33" s="105"/>
      <c r="X33" s="105"/>
      <c r="Y33" s="105"/>
      <c r="Z33" s="105"/>
      <c r="AA33" s="105"/>
      <c r="AB33" s="105"/>
      <c r="AC33" s="105"/>
      <c r="AD33" s="105"/>
      <c r="AE33" s="105"/>
      <c r="AF33" s="105"/>
      <c r="AG33" s="329"/>
      <c r="AH33" s="132"/>
      <c r="AI33" s="120"/>
    </row>
    <row r="34" spans="1:38" ht="15" customHeight="1" x14ac:dyDescent="0.25">
      <c r="B34" s="104"/>
      <c r="C34" s="105"/>
      <c r="D34" s="123" t="s">
        <v>160</v>
      </c>
      <c r="E34" s="124" t="str">
        <f>VLOOKUP(Q34,E80:F82,2,FALSE)</f>
        <v>L</v>
      </c>
      <c r="F34" s="105"/>
      <c r="G34" s="869" t="s">
        <v>164</v>
      </c>
      <c r="H34" s="869"/>
      <c r="I34" s="869"/>
      <c r="J34" s="869"/>
      <c r="K34" s="869"/>
      <c r="L34" s="869"/>
      <c r="M34" s="869"/>
      <c r="N34" s="869"/>
      <c r="O34" s="869"/>
      <c r="P34" s="143"/>
      <c r="Q34" s="496" t="s">
        <v>141</v>
      </c>
      <c r="R34" s="144"/>
      <c r="S34" s="149" t="s">
        <v>162</v>
      </c>
      <c r="T34" s="124" t="str">
        <f>VLOOKUP(AG34,E80:F82,2,FALSE)</f>
        <v>L</v>
      </c>
      <c r="U34" s="105"/>
      <c r="V34" s="869" t="s">
        <v>166</v>
      </c>
      <c r="W34" s="869"/>
      <c r="X34" s="869"/>
      <c r="Y34" s="869"/>
      <c r="Z34" s="869"/>
      <c r="AA34" s="869"/>
      <c r="AB34" s="869"/>
      <c r="AC34" s="869"/>
      <c r="AD34" s="869"/>
      <c r="AE34" s="869"/>
      <c r="AF34" s="143"/>
      <c r="AG34" s="496" t="s">
        <v>141</v>
      </c>
      <c r="AH34" s="150"/>
      <c r="AI34" s="152"/>
      <c r="AJ34" s="148"/>
      <c r="AK34" s="99"/>
    </row>
    <row r="35" spans="1:38" s="121" customFormat="1" ht="5.25" customHeight="1" x14ac:dyDescent="0.25">
      <c r="B35" s="145"/>
      <c r="C35" s="116"/>
      <c r="D35" s="123"/>
      <c r="E35" s="105"/>
      <c r="F35" s="105"/>
      <c r="G35" s="153"/>
      <c r="H35" s="110"/>
      <c r="I35" s="110"/>
      <c r="J35" s="110"/>
      <c r="K35" s="110"/>
      <c r="L35" s="110"/>
      <c r="M35" s="110"/>
      <c r="N35" s="110"/>
      <c r="O35" s="110"/>
      <c r="P35" s="110"/>
      <c r="Q35" s="330"/>
      <c r="R35" s="105"/>
      <c r="S35" s="130"/>
      <c r="T35" s="105"/>
      <c r="U35" s="105"/>
      <c r="V35" s="128"/>
      <c r="W35" s="105"/>
      <c r="X35" s="105"/>
      <c r="Y35" s="105"/>
      <c r="Z35" s="105"/>
      <c r="AA35" s="105"/>
      <c r="AB35" s="105"/>
      <c r="AC35" s="105"/>
      <c r="AD35" s="105"/>
      <c r="AE35" s="105"/>
      <c r="AF35" s="105"/>
      <c r="AG35" s="329"/>
      <c r="AH35" s="132"/>
      <c r="AI35" s="120"/>
    </row>
    <row r="36" spans="1:38" ht="15" customHeight="1" x14ac:dyDescent="0.25">
      <c r="B36" s="104"/>
      <c r="C36" s="105"/>
      <c r="D36" s="123" t="s">
        <v>163</v>
      </c>
      <c r="E36" s="124" t="str">
        <f>VLOOKUP(Q36,E80:F82,2,FALSE)</f>
        <v>L</v>
      </c>
      <c r="F36" s="105"/>
      <c r="G36" s="869" t="s">
        <v>168</v>
      </c>
      <c r="H36" s="869"/>
      <c r="I36" s="869"/>
      <c r="J36" s="869"/>
      <c r="K36" s="869"/>
      <c r="L36" s="869"/>
      <c r="M36" s="869"/>
      <c r="N36" s="869"/>
      <c r="O36" s="869"/>
      <c r="P36" s="143"/>
      <c r="Q36" s="496" t="s">
        <v>141</v>
      </c>
      <c r="R36" s="144"/>
      <c r="S36" s="149" t="s">
        <v>165</v>
      </c>
      <c r="T36" s="124" t="str">
        <f>VLOOKUP(AG36,E80:F82,2,FALSE)</f>
        <v>L</v>
      </c>
      <c r="U36" s="105"/>
      <c r="V36" s="869" t="s">
        <v>177</v>
      </c>
      <c r="W36" s="869"/>
      <c r="X36" s="869"/>
      <c r="Y36" s="869"/>
      <c r="Z36" s="869"/>
      <c r="AA36" s="869"/>
      <c r="AB36" s="869"/>
      <c r="AC36" s="869"/>
      <c r="AD36" s="869"/>
      <c r="AE36" s="869"/>
      <c r="AF36" s="143"/>
      <c r="AG36" s="496" t="s">
        <v>141</v>
      </c>
      <c r="AH36" s="154"/>
      <c r="AI36" s="152"/>
      <c r="AJ36" s="148"/>
      <c r="AK36" s="99"/>
    </row>
    <row r="37" spans="1:38" ht="5.25" customHeight="1" x14ac:dyDescent="0.25">
      <c r="B37" s="104"/>
      <c r="C37" s="105"/>
      <c r="D37" s="123"/>
      <c r="E37" s="133"/>
      <c r="F37" s="105"/>
      <c r="G37" s="128"/>
      <c r="H37" s="105"/>
      <c r="I37" s="105"/>
      <c r="J37" s="105"/>
      <c r="K37" s="105"/>
      <c r="L37" s="105"/>
      <c r="M37" s="105"/>
      <c r="N37" s="105"/>
      <c r="O37" s="105"/>
      <c r="P37" s="144"/>
      <c r="Q37" s="331"/>
      <c r="R37" s="155"/>
      <c r="S37" s="149"/>
      <c r="T37" s="133"/>
      <c r="U37" s="105"/>
      <c r="V37" s="128"/>
      <c r="W37" s="156"/>
      <c r="X37" s="156"/>
      <c r="Y37" s="156"/>
      <c r="Z37" s="156"/>
      <c r="AA37" s="156"/>
      <c r="AB37" s="156"/>
      <c r="AC37" s="156"/>
      <c r="AD37" s="156"/>
      <c r="AE37" s="156"/>
      <c r="AF37" s="156"/>
      <c r="AG37" s="332"/>
      <c r="AH37" s="154"/>
      <c r="AI37" s="152"/>
      <c r="AJ37" s="148"/>
      <c r="AK37" s="99"/>
    </row>
    <row r="38" spans="1:38" ht="15" customHeight="1" x14ac:dyDescent="0.25">
      <c r="A38" s="93" t="s">
        <v>95</v>
      </c>
      <c r="B38" s="104"/>
      <c r="C38" s="105"/>
      <c r="D38" s="123" t="s">
        <v>167</v>
      </c>
      <c r="E38" s="124" t="str">
        <f>VLOOKUP(Q38,E80:F82,2,FALSE)</f>
        <v>L</v>
      </c>
      <c r="F38" s="105"/>
      <c r="G38" s="869" t="s">
        <v>171</v>
      </c>
      <c r="H38" s="869"/>
      <c r="I38" s="869"/>
      <c r="J38" s="869"/>
      <c r="K38" s="869"/>
      <c r="L38" s="869"/>
      <c r="M38" s="869"/>
      <c r="N38" s="869"/>
      <c r="O38" s="869"/>
      <c r="P38" s="143"/>
      <c r="Q38" s="496" t="s">
        <v>141</v>
      </c>
      <c r="R38" s="144"/>
      <c r="S38" s="149" t="s">
        <v>169</v>
      </c>
      <c r="T38" s="124" t="str">
        <f>VLOOKUP(AG38,E80:F82,2,FALSE)</f>
        <v>L</v>
      </c>
      <c r="U38" s="105"/>
      <c r="V38" s="869" t="s">
        <v>173</v>
      </c>
      <c r="W38" s="869"/>
      <c r="X38" s="869"/>
      <c r="Y38" s="869"/>
      <c r="Z38" s="869"/>
      <c r="AA38" s="869"/>
      <c r="AB38" s="869"/>
      <c r="AC38" s="869"/>
      <c r="AD38" s="869"/>
      <c r="AE38" s="869"/>
      <c r="AF38" s="143"/>
      <c r="AG38" s="496" t="s">
        <v>141</v>
      </c>
      <c r="AH38" s="154"/>
      <c r="AI38" s="152"/>
      <c r="AJ38" s="148"/>
      <c r="AK38" s="99"/>
    </row>
    <row r="39" spans="1:38" s="121" customFormat="1" ht="5.25" customHeight="1" x14ac:dyDescent="0.25">
      <c r="B39" s="145"/>
      <c r="C39" s="116"/>
      <c r="D39" s="123"/>
      <c r="E39" s="105"/>
      <c r="F39" s="105"/>
      <c r="G39" s="128"/>
      <c r="H39" s="105"/>
      <c r="I39" s="105"/>
      <c r="J39" s="105"/>
      <c r="K39" s="105"/>
      <c r="L39" s="105"/>
      <c r="M39" s="105"/>
      <c r="N39" s="105"/>
      <c r="O39" s="105"/>
      <c r="P39" s="105"/>
      <c r="Q39" s="329"/>
      <c r="R39" s="105"/>
      <c r="S39" s="130"/>
      <c r="T39" s="105"/>
      <c r="U39" s="105"/>
      <c r="V39" s="128"/>
      <c r="W39" s="105"/>
      <c r="X39" s="105"/>
      <c r="Y39" s="105"/>
      <c r="Z39" s="105"/>
      <c r="AA39" s="105"/>
      <c r="AB39" s="105"/>
      <c r="AC39" s="105"/>
      <c r="AD39" s="105"/>
      <c r="AE39" s="105"/>
      <c r="AF39" s="105"/>
      <c r="AG39" s="329"/>
      <c r="AH39" s="132"/>
      <c r="AI39" s="120"/>
    </row>
    <row r="40" spans="1:38" ht="15" customHeight="1" x14ac:dyDescent="0.25">
      <c r="A40" s="93" t="s">
        <v>95</v>
      </c>
      <c r="B40" s="104"/>
      <c r="C40" s="105"/>
      <c r="D40" s="123" t="s">
        <v>170</v>
      </c>
      <c r="E40" s="124" t="str">
        <f>VLOOKUP(Q40,E80:F82,2,FALSE)</f>
        <v>L</v>
      </c>
      <c r="F40" s="105"/>
      <c r="G40" s="869" t="s">
        <v>175</v>
      </c>
      <c r="H40" s="869"/>
      <c r="I40" s="869"/>
      <c r="J40" s="869"/>
      <c r="K40" s="869"/>
      <c r="L40" s="869"/>
      <c r="M40" s="869"/>
      <c r="N40" s="869"/>
      <c r="O40" s="869"/>
      <c r="P40" s="143"/>
      <c r="Q40" s="496" t="s">
        <v>141</v>
      </c>
      <c r="R40" s="144"/>
      <c r="S40" s="149" t="s">
        <v>172</v>
      </c>
      <c r="T40" s="124" t="str">
        <f>VLOOKUP(AG40,E80:F82,2,FALSE)</f>
        <v>±</v>
      </c>
      <c r="U40" s="105"/>
      <c r="V40" s="869"/>
      <c r="W40" s="869"/>
      <c r="X40" s="869"/>
      <c r="Y40" s="869"/>
      <c r="Z40" s="869"/>
      <c r="AA40" s="869"/>
      <c r="AB40" s="869"/>
      <c r="AC40" s="869"/>
      <c r="AD40" s="869"/>
      <c r="AE40" s="869"/>
      <c r="AF40" s="143"/>
      <c r="AG40" s="496" t="s">
        <v>40</v>
      </c>
      <c r="AH40" s="154"/>
      <c r="AI40" s="152"/>
      <c r="AJ40" s="148"/>
      <c r="AK40" s="99"/>
    </row>
    <row r="41" spans="1:38" ht="5.25" customHeight="1" x14ac:dyDescent="0.25">
      <c r="B41" s="104"/>
      <c r="C41" s="105"/>
      <c r="D41" s="123"/>
      <c r="E41" s="133"/>
      <c r="F41" s="105"/>
      <c r="G41" s="128"/>
      <c r="H41" s="105"/>
      <c r="I41" s="105"/>
      <c r="J41" s="105"/>
      <c r="K41" s="105"/>
      <c r="L41" s="105"/>
      <c r="M41" s="105"/>
      <c r="N41" s="105"/>
      <c r="O41" s="105"/>
      <c r="P41" s="144"/>
      <c r="Q41" s="331"/>
      <c r="R41" s="144"/>
      <c r="S41" s="149"/>
      <c r="T41" s="133"/>
      <c r="U41" s="105"/>
      <c r="V41" s="128"/>
      <c r="W41" s="156"/>
      <c r="X41" s="156"/>
      <c r="Y41" s="156"/>
      <c r="Z41" s="156"/>
      <c r="AA41" s="156"/>
      <c r="AB41" s="156"/>
      <c r="AC41" s="156"/>
      <c r="AD41" s="156"/>
      <c r="AE41" s="156"/>
      <c r="AF41" s="156"/>
      <c r="AG41" s="332"/>
      <c r="AH41" s="154"/>
      <c r="AI41" s="152"/>
      <c r="AJ41" s="148"/>
      <c r="AK41" s="99"/>
    </row>
    <row r="42" spans="1:38" ht="15" customHeight="1" x14ac:dyDescent="0.25">
      <c r="B42" s="104"/>
      <c r="C42" s="105"/>
      <c r="D42" s="123" t="s">
        <v>174</v>
      </c>
      <c r="E42" s="124" t="str">
        <f>VLOOKUP(Q42,E80:F82,2,FALSE)</f>
        <v>L</v>
      </c>
      <c r="F42" s="105"/>
      <c r="G42" s="869" t="s">
        <v>143</v>
      </c>
      <c r="H42" s="869"/>
      <c r="I42" s="869"/>
      <c r="J42" s="869"/>
      <c r="K42" s="869"/>
      <c r="L42" s="869"/>
      <c r="M42" s="869"/>
      <c r="N42" s="869"/>
      <c r="O42" s="869"/>
      <c r="P42" s="143"/>
      <c r="Q42" s="496" t="s">
        <v>141</v>
      </c>
      <c r="R42" s="144"/>
      <c r="S42" s="149" t="s">
        <v>176</v>
      </c>
      <c r="T42" s="124" t="str">
        <f>VLOOKUP(AG42,E80:F82,2,FALSE)</f>
        <v>±</v>
      </c>
      <c r="U42" s="105"/>
      <c r="V42" s="869"/>
      <c r="W42" s="869"/>
      <c r="X42" s="869"/>
      <c r="Y42" s="869"/>
      <c r="Z42" s="869"/>
      <c r="AA42" s="869"/>
      <c r="AB42" s="869"/>
      <c r="AC42" s="869"/>
      <c r="AD42" s="869"/>
      <c r="AE42" s="869"/>
      <c r="AF42" s="143"/>
      <c r="AG42" s="496" t="s">
        <v>40</v>
      </c>
      <c r="AH42" s="154"/>
      <c r="AI42" s="152"/>
      <c r="AJ42" s="148"/>
      <c r="AK42" s="99"/>
    </row>
    <row r="43" spans="1:38" s="121" customFormat="1" ht="5.25" customHeight="1" x14ac:dyDescent="0.25">
      <c r="B43" s="145"/>
      <c r="C43" s="116"/>
      <c r="D43" s="13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38"/>
      <c r="AI43" s="120"/>
    </row>
    <row r="44" spans="1:38" s="121" customFormat="1" ht="5.25" customHeight="1" x14ac:dyDescent="0.25">
      <c r="B44" s="145"/>
      <c r="C44" s="116"/>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20"/>
    </row>
    <row r="45" spans="1:38" ht="15" customHeight="1" x14ac:dyDescent="0.25">
      <c r="B45" s="104"/>
      <c r="C45" s="105"/>
      <c r="D45" s="107" t="s">
        <v>178</v>
      </c>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4"/>
      <c r="AI45" s="106"/>
      <c r="AJ45" s="148"/>
      <c r="AK45" s="148"/>
      <c r="AL45" s="99"/>
    </row>
    <row r="46" spans="1:38" s="121" customFormat="1" ht="5.25" customHeight="1" x14ac:dyDescent="0.25">
      <c r="B46" s="145"/>
      <c r="C46" s="116"/>
      <c r="D46" s="142"/>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32"/>
      <c r="AI46" s="120"/>
    </row>
    <row r="47" spans="1:38" s="121" customFormat="1" ht="15" customHeight="1" x14ac:dyDescent="0.25">
      <c r="B47" s="115"/>
      <c r="C47" s="116"/>
      <c r="D47" s="142" t="s">
        <v>179</v>
      </c>
      <c r="E47" s="124" t="str">
        <f>VLOOKUP(Q47,E80:F82,2,FALSE)</f>
        <v>L</v>
      </c>
      <c r="F47" s="105"/>
      <c r="G47" s="869" t="s">
        <v>180</v>
      </c>
      <c r="H47" s="869"/>
      <c r="I47" s="869"/>
      <c r="J47" s="869"/>
      <c r="K47" s="869"/>
      <c r="L47" s="869"/>
      <c r="M47" s="869"/>
      <c r="N47" s="869"/>
      <c r="O47" s="869"/>
      <c r="P47" s="143"/>
      <c r="Q47" s="496" t="s">
        <v>141</v>
      </c>
      <c r="R47" s="144"/>
      <c r="S47" s="105" t="s">
        <v>181</v>
      </c>
      <c r="T47" s="124" t="str">
        <f>VLOOKUP(AG47,E80:F82,2,FALSE)</f>
        <v>L</v>
      </c>
      <c r="U47" s="105"/>
      <c r="V47" s="869" t="s">
        <v>182</v>
      </c>
      <c r="W47" s="869"/>
      <c r="X47" s="869"/>
      <c r="Y47" s="869"/>
      <c r="Z47" s="869"/>
      <c r="AA47" s="869"/>
      <c r="AB47" s="869"/>
      <c r="AC47" s="869"/>
      <c r="AD47" s="869"/>
      <c r="AE47" s="869"/>
      <c r="AF47" s="143"/>
      <c r="AG47" s="496" t="s">
        <v>141</v>
      </c>
      <c r="AH47" s="132"/>
      <c r="AI47" s="120"/>
    </row>
    <row r="48" spans="1:38" s="121" customFormat="1" ht="5.25" customHeight="1" x14ac:dyDescent="0.25">
      <c r="B48" s="145"/>
      <c r="C48" s="116"/>
      <c r="D48" s="142"/>
      <c r="E48" s="105"/>
      <c r="F48" s="105"/>
      <c r="G48" s="128"/>
      <c r="H48" s="105"/>
      <c r="I48" s="105"/>
      <c r="J48" s="105"/>
      <c r="K48" s="105"/>
      <c r="L48" s="105"/>
      <c r="M48" s="105"/>
      <c r="N48" s="105"/>
      <c r="O48" s="105"/>
      <c r="P48" s="105"/>
      <c r="Q48" s="329"/>
      <c r="R48" s="105"/>
      <c r="S48" s="105"/>
      <c r="T48" s="105"/>
      <c r="U48" s="105"/>
      <c r="V48" s="128"/>
      <c r="W48" s="105"/>
      <c r="X48" s="105"/>
      <c r="Y48" s="105"/>
      <c r="Z48" s="105"/>
      <c r="AA48" s="105"/>
      <c r="AB48" s="105"/>
      <c r="AC48" s="105"/>
      <c r="AD48" s="105"/>
      <c r="AE48" s="105"/>
      <c r="AF48" s="105"/>
      <c r="AG48" s="329"/>
      <c r="AH48" s="132"/>
      <c r="AI48" s="120"/>
    </row>
    <row r="49" spans="2:35" ht="15" customHeight="1" x14ac:dyDescent="0.25">
      <c r="B49" s="104"/>
      <c r="C49" s="105"/>
      <c r="D49" s="142" t="s">
        <v>183</v>
      </c>
      <c r="E49" s="124" t="str">
        <f>VLOOKUP(Q49,E80:F82,2,FALSE)</f>
        <v>L</v>
      </c>
      <c r="F49" s="105"/>
      <c r="G49" s="869" t="s">
        <v>184</v>
      </c>
      <c r="H49" s="869"/>
      <c r="I49" s="869"/>
      <c r="J49" s="869"/>
      <c r="K49" s="869"/>
      <c r="L49" s="869"/>
      <c r="M49" s="869"/>
      <c r="N49" s="869"/>
      <c r="O49" s="869"/>
      <c r="P49" s="143"/>
      <c r="Q49" s="496" t="s">
        <v>141</v>
      </c>
      <c r="R49" s="144"/>
      <c r="S49" s="105" t="s">
        <v>185</v>
      </c>
      <c r="T49" s="124" t="str">
        <f>VLOOKUP(AG49,E80:F82,2,FALSE)</f>
        <v>L</v>
      </c>
      <c r="U49" s="105"/>
      <c r="V49" s="869" t="s">
        <v>186</v>
      </c>
      <c r="W49" s="869"/>
      <c r="X49" s="869"/>
      <c r="Y49" s="869"/>
      <c r="Z49" s="869"/>
      <c r="AA49" s="869"/>
      <c r="AB49" s="869"/>
      <c r="AC49" s="869"/>
      <c r="AD49" s="869"/>
      <c r="AE49" s="869"/>
      <c r="AF49" s="143"/>
      <c r="AG49" s="496" t="s">
        <v>141</v>
      </c>
      <c r="AH49" s="132"/>
      <c r="AI49" s="106"/>
    </row>
    <row r="50" spans="2:35" s="121" customFormat="1" ht="5.25" customHeight="1" x14ac:dyDescent="0.25">
      <c r="B50" s="145"/>
      <c r="C50" s="116"/>
      <c r="D50" s="13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38"/>
      <c r="AI50" s="120"/>
    </row>
    <row r="51" spans="2:35" ht="5.25" customHeight="1" x14ac:dyDescent="0.25">
      <c r="B51" s="104"/>
      <c r="C51" s="105"/>
      <c r="D51" s="105"/>
      <c r="E51" s="105"/>
      <c r="F51" s="105"/>
      <c r="G51" s="105"/>
      <c r="H51" s="105"/>
      <c r="I51" s="105"/>
      <c r="J51" s="105"/>
      <c r="K51" s="105"/>
      <c r="L51" s="105"/>
      <c r="M51" s="105"/>
      <c r="N51" s="131"/>
      <c r="O51" s="157"/>
      <c r="P51" s="157"/>
      <c r="Q51" s="105"/>
      <c r="R51" s="105"/>
      <c r="S51" s="105"/>
      <c r="T51" s="158"/>
      <c r="U51" s="158"/>
      <c r="V51" s="105"/>
      <c r="W51" s="105"/>
      <c r="X51" s="131"/>
      <c r="Y51" s="158"/>
      <c r="Z51" s="158"/>
      <c r="AA51" s="105"/>
      <c r="AB51" s="156"/>
      <c r="AC51" s="156"/>
      <c r="AD51" s="156"/>
      <c r="AE51" s="156"/>
      <c r="AF51" s="156"/>
      <c r="AG51" s="156"/>
      <c r="AH51" s="156"/>
      <c r="AI51" s="106"/>
    </row>
    <row r="52" spans="2:35" ht="15" customHeight="1" x14ac:dyDescent="0.3">
      <c r="B52" s="104"/>
      <c r="C52" s="105"/>
      <c r="D52" s="107" t="s">
        <v>187</v>
      </c>
      <c r="E52" s="110"/>
      <c r="F52" s="110"/>
      <c r="G52" s="110"/>
      <c r="H52" s="110"/>
      <c r="I52" s="110"/>
      <c r="J52" s="110"/>
      <c r="K52" s="108"/>
      <c r="L52" s="108"/>
      <c r="M52" s="159"/>
      <c r="N52" s="108"/>
      <c r="O52" s="160"/>
      <c r="P52" s="110"/>
      <c r="Q52" s="161"/>
      <c r="R52" s="110"/>
      <c r="S52" s="108"/>
      <c r="T52" s="160"/>
      <c r="U52" s="110"/>
      <c r="V52" s="161"/>
      <c r="W52" s="110"/>
      <c r="X52" s="108"/>
      <c r="Y52" s="162"/>
      <c r="Z52" s="162"/>
      <c r="AA52" s="161"/>
      <c r="AB52" s="110"/>
      <c r="AC52" s="108"/>
      <c r="AD52" s="162"/>
      <c r="AE52" s="162"/>
      <c r="AF52" s="161"/>
      <c r="AG52" s="163"/>
      <c r="AH52" s="164"/>
      <c r="AI52" s="106"/>
    </row>
    <row r="53" spans="2:35" s="121" customFormat="1" ht="5.25" customHeight="1" x14ac:dyDescent="0.25">
      <c r="B53" s="145"/>
      <c r="C53" s="116"/>
      <c r="D53" s="142"/>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32"/>
      <c r="AI53" s="120"/>
    </row>
    <row r="54" spans="2:35" ht="15" customHeight="1" x14ac:dyDescent="0.3">
      <c r="B54" s="104"/>
      <c r="C54" s="105"/>
      <c r="D54" s="142" t="s">
        <v>188</v>
      </c>
      <c r="E54" s="124" t="str">
        <f>VLOOKUP(Q54,E80:F82,2,FALSE)</f>
        <v>L</v>
      </c>
      <c r="F54" s="105"/>
      <c r="G54" s="869" t="s">
        <v>189</v>
      </c>
      <c r="H54" s="869"/>
      <c r="I54" s="869"/>
      <c r="J54" s="869"/>
      <c r="K54" s="869"/>
      <c r="L54" s="869"/>
      <c r="M54" s="869"/>
      <c r="N54" s="869"/>
      <c r="O54" s="869"/>
      <c r="P54" s="143"/>
      <c r="Q54" s="496" t="s">
        <v>141</v>
      </c>
      <c r="R54" s="144"/>
      <c r="S54" s="130" t="s">
        <v>190</v>
      </c>
      <c r="T54" s="124" t="str">
        <f>VLOOKUP(AG54,E80:F82,2,FALSE)</f>
        <v>L</v>
      </c>
      <c r="U54" s="105"/>
      <c r="V54" s="869" t="s">
        <v>191</v>
      </c>
      <c r="W54" s="869"/>
      <c r="X54" s="869"/>
      <c r="Y54" s="869"/>
      <c r="Z54" s="869"/>
      <c r="AA54" s="869"/>
      <c r="AB54" s="869"/>
      <c r="AC54" s="869"/>
      <c r="AD54" s="869"/>
      <c r="AE54" s="869"/>
      <c r="AF54" s="143"/>
      <c r="AG54" s="496" t="s">
        <v>141</v>
      </c>
      <c r="AH54" s="165"/>
      <c r="AI54" s="106"/>
    </row>
    <row r="55" spans="2:35" s="121" customFormat="1" ht="5.25" customHeight="1" x14ac:dyDescent="0.25">
      <c r="B55" s="145"/>
      <c r="C55" s="116"/>
      <c r="D55" s="142"/>
      <c r="E55" s="105"/>
      <c r="F55" s="105"/>
      <c r="G55" s="128"/>
      <c r="H55" s="105"/>
      <c r="I55" s="105"/>
      <c r="J55" s="105"/>
      <c r="K55" s="105"/>
      <c r="L55" s="105"/>
      <c r="M55" s="105"/>
      <c r="N55" s="105"/>
      <c r="O55" s="105"/>
      <c r="P55" s="105"/>
      <c r="Q55" s="329"/>
      <c r="R55" s="105"/>
      <c r="S55" s="130"/>
      <c r="T55" s="105"/>
      <c r="U55" s="105"/>
      <c r="V55" s="128"/>
      <c r="W55" s="105"/>
      <c r="X55" s="105"/>
      <c r="Y55" s="105"/>
      <c r="Z55" s="105"/>
      <c r="AA55" s="105"/>
      <c r="AB55" s="105"/>
      <c r="AC55" s="105"/>
      <c r="AD55" s="105"/>
      <c r="AE55" s="105"/>
      <c r="AF55" s="105"/>
      <c r="AG55" s="329"/>
      <c r="AH55" s="132"/>
      <c r="AI55" s="120"/>
    </row>
    <row r="56" spans="2:35" ht="15" customHeight="1" x14ac:dyDescent="0.3">
      <c r="B56" s="104"/>
      <c r="C56" s="105"/>
      <c r="D56" s="142" t="s">
        <v>192</v>
      </c>
      <c r="E56" s="124" t="str">
        <f>VLOOKUP(Q56,E80:F82,2,FALSE)</f>
        <v>L</v>
      </c>
      <c r="F56" s="105"/>
      <c r="G56" s="869" t="s">
        <v>193</v>
      </c>
      <c r="H56" s="869"/>
      <c r="I56" s="869"/>
      <c r="J56" s="869"/>
      <c r="K56" s="869"/>
      <c r="L56" s="869"/>
      <c r="M56" s="869"/>
      <c r="N56" s="869"/>
      <c r="O56" s="869"/>
      <c r="P56" s="143"/>
      <c r="Q56" s="496" t="s">
        <v>141</v>
      </c>
      <c r="R56" s="144"/>
      <c r="S56" s="130" t="s">
        <v>194</v>
      </c>
      <c r="T56" s="124" t="str">
        <f>VLOOKUP(AG56,E80:F82,2,FALSE)</f>
        <v>L</v>
      </c>
      <c r="U56" s="105"/>
      <c r="V56" s="869" t="s">
        <v>195</v>
      </c>
      <c r="W56" s="869"/>
      <c r="X56" s="869"/>
      <c r="Y56" s="869"/>
      <c r="Z56" s="869"/>
      <c r="AA56" s="869"/>
      <c r="AB56" s="869"/>
      <c r="AC56" s="869"/>
      <c r="AD56" s="869"/>
      <c r="AE56" s="869"/>
      <c r="AF56" s="143"/>
      <c r="AG56" s="496" t="s">
        <v>141</v>
      </c>
      <c r="AH56" s="165"/>
      <c r="AI56" s="106"/>
    </row>
    <row r="57" spans="2:35" s="121" customFormat="1" ht="5.25" customHeight="1" x14ac:dyDescent="0.25">
      <c r="B57" s="145"/>
      <c r="C57" s="116"/>
      <c r="D57" s="142"/>
      <c r="E57" s="105"/>
      <c r="F57" s="105"/>
      <c r="G57" s="128"/>
      <c r="H57" s="105"/>
      <c r="I57" s="105"/>
      <c r="J57" s="105"/>
      <c r="K57" s="105"/>
      <c r="L57" s="105"/>
      <c r="M57" s="105"/>
      <c r="N57" s="105"/>
      <c r="O57" s="105"/>
      <c r="P57" s="105"/>
      <c r="Q57" s="329"/>
      <c r="R57" s="105"/>
      <c r="S57" s="130"/>
      <c r="T57" s="105"/>
      <c r="U57" s="105"/>
      <c r="V57" s="128"/>
      <c r="W57" s="105"/>
      <c r="X57" s="105"/>
      <c r="Y57" s="105"/>
      <c r="Z57" s="105"/>
      <c r="AA57" s="105"/>
      <c r="AB57" s="105"/>
      <c r="AC57" s="105"/>
      <c r="AD57" s="105"/>
      <c r="AE57" s="105"/>
      <c r="AF57" s="105"/>
      <c r="AG57" s="329"/>
      <c r="AH57" s="132"/>
      <c r="AI57" s="120"/>
    </row>
    <row r="58" spans="2:35" ht="15" customHeight="1" x14ac:dyDescent="0.3">
      <c r="B58" s="104"/>
      <c r="C58" s="105"/>
      <c r="D58" s="142" t="s">
        <v>196</v>
      </c>
      <c r="E58" s="124" t="str">
        <f>VLOOKUP(Q58,E80:F82,2,FALSE)</f>
        <v>L</v>
      </c>
      <c r="F58" s="105"/>
      <c r="G58" s="869" t="s">
        <v>197</v>
      </c>
      <c r="H58" s="869"/>
      <c r="I58" s="869"/>
      <c r="J58" s="869"/>
      <c r="K58" s="869"/>
      <c r="L58" s="869"/>
      <c r="M58" s="869"/>
      <c r="N58" s="869"/>
      <c r="O58" s="869"/>
      <c r="P58" s="143"/>
      <c r="Q58" s="496" t="s">
        <v>141</v>
      </c>
      <c r="R58" s="144"/>
      <c r="S58" s="130" t="s">
        <v>198</v>
      </c>
      <c r="T58" s="124" t="str">
        <f>VLOOKUP(AG58,E80:F82,2,FALSE)</f>
        <v>L</v>
      </c>
      <c r="U58" s="105"/>
      <c r="V58" s="869" t="s">
        <v>199</v>
      </c>
      <c r="W58" s="869"/>
      <c r="X58" s="869"/>
      <c r="Y58" s="869"/>
      <c r="Z58" s="869"/>
      <c r="AA58" s="869"/>
      <c r="AB58" s="869"/>
      <c r="AC58" s="869"/>
      <c r="AD58" s="869"/>
      <c r="AE58" s="869"/>
      <c r="AF58" s="143"/>
      <c r="AG58" s="496" t="s">
        <v>141</v>
      </c>
      <c r="AH58" s="165"/>
      <c r="AI58" s="106"/>
    </row>
    <row r="59" spans="2:35" s="121" customFormat="1" ht="5.25" customHeight="1" x14ac:dyDescent="0.25">
      <c r="B59" s="145"/>
      <c r="C59" s="116"/>
      <c r="D59" s="142"/>
      <c r="E59" s="105"/>
      <c r="F59" s="105"/>
      <c r="G59" s="128"/>
      <c r="H59" s="105"/>
      <c r="I59" s="105"/>
      <c r="J59" s="105"/>
      <c r="K59" s="105"/>
      <c r="L59" s="105"/>
      <c r="M59" s="105"/>
      <c r="N59" s="105"/>
      <c r="O59" s="105"/>
      <c r="P59" s="105"/>
      <c r="Q59" s="329"/>
      <c r="R59" s="105"/>
      <c r="S59" s="130"/>
      <c r="T59" s="105"/>
      <c r="U59" s="105"/>
      <c r="V59" s="128"/>
      <c r="W59" s="105"/>
      <c r="X59" s="105"/>
      <c r="Y59" s="105"/>
      <c r="Z59" s="105"/>
      <c r="AA59" s="105"/>
      <c r="AB59" s="105"/>
      <c r="AC59" s="105"/>
      <c r="AD59" s="105"/>
      <c r="AE59" s="105"/>
      <c r="AF59" s="105"/>
      <c r="AG59" s="329"/>
      <c r="AH59" s="132"/>
      <c r="AI59" s="120"/>
    </row>
    <row r="60" spans="2:35" ht="15" customHeight="1" x14ac:dyDescent="0.25">
      <c r="B60" s="104"/>
      <c r="C60" s="105"/>
      <c r="D60" s="142" t="s">
        <v>200</v>
      </c>
      <c r="E60" s="124" t="str">
        <f>VLOOKUP(Q60,E80:F82,2,FALSE)</f>
        <v>L</v>
      </c>
      <c r="F60" s="105"/>
      <c r="G60" s="869" t="s">
        <v>201</v>
      </c>
      <c r="H60" s="869"/>
      <c r="I60" s="869"/>
      <c r="J60" s="869"/>
      <c r="K60" s="869"/>
      <c r="L60" s="869"/>
      <c r="M60" s="869"/>
      <c r="N60" s="869"/>
      <c r="O60" s="869"/>
      <c r="P60" s="143"/>
      <c r="Q60" s="496" t="s">
        <v>141</v>
      </c>
      <c r="R60" s="144"/>
      <c r="S60" s="130" t="s">
        <v>202</v>
      </c>
      <c r="T60" s="124" t="str">
        <f>VLOOKUP(AG60,E80:F82,2,FALSE)</f>
        <v>L</v>
      </c>
      <c r="U60" s="105"/>
      <c r="V60" s="869" t="s">
        <v>203</v>
      </c>
      <c r="W60" s="869"/>
      <c r="X60" s="869"/>
      <c r="Y60" s="869"/>
      <c r="Z60" s="869"/>
      <c r="AA60" s="869"/>
      <c r="AB60" s="869"/>
      <c r="AC60" s="869"/>
      <c r="AD60" s="869"/>
      <c r="AE60" s="869"/>
      <c r="AF60" s="143"/>
      <c r="AG60" s="496" t="s">
        <v>141</v>
      </c>
      <c r="AH60" s="166"/>
      <c r="AI60" s="106"/>
    </row>
    <row r="61" spans="2:35" s="121" customFormat="1" ht="5.25" customHeight="1" x14ac:dyDescent="0.25">
      <c r="B61" s="145"/>
      <c r="C61" s="116"/>
      <c r="D61" s="142"/>
      <c r="E61" s="105"/>
      <c r="F61" s="105"/>
      <c r="G61" s="128"/>
      <c r="H61" s="105"/>
      <c r="I61" s="105"/>
      <c r="J61" s="105"/>
      <c r="K61" s="105"/>
      <c r="L61" s="105"/>
      <c r="M61" s="105"/>
      <c r="N61" s="105"/>
      <c r="O61" s="105"/>
      <c r="P61" s="105"/>
      <c r="Q61" s="329"/>
      <c r="R61" s="105"/>
      <c r="S61" s="130"/>
      <c r="T61" s="105"/>
      <c r="U61" s="105"/>
      <c r="V61" s="128"/>
      <c r="W61" s="105"/>
      <c r="X61" s="105"/>
      <c r="Y61" s="105"/>
      <c r="Z61" s="105"/>
      <c r="AA61" s="105"/>
      <c r="AB61" s="105"/>
      <c r="AC61" s="105"/>
      <c r="AD61" s="105"/>
      <c r="AE61" s="105"/>
      <c r="AF61" s="105"/>
      <c r="AG61" s="329"/>
      <c r="AH61" s="132"/>
      <c r="AI61" s="120"/>
    </row>
    <row r="62" spans="2:35" ht="15" customHeight="1" x14ac:dyDescent="0.25">
      <c r="B62" s="104"/>
      <c r="C62" s="105"/>
      <c r="D62" s="142" t="s">
        <v>204</v>
      </c>
      <c r="E62" s="124" t="str">
        <f>VLOOKUP(Q62,E80:F82,2,FALSE)</f>
        <v>L</v>
      </c>
      <c r="F62" s="105"/>
      <c r="G62" s="869" t="s">
        <v>205</v>
      </c>
      <c r="H62" s="869"/>
      <c r="I62" s="869"/>
      <c r="J62" s="869"/>
      <c r="K62" s="869"/>
      <c r="L62" s="869"/>
      <c r="M62" s="869"/>
      <c r="N62" s="869"/>
      <c r="O62" s="869"/>
      <c r="P62" s="143"/>
      <c r="Q62" s="496" t="s">
        <v>141</v>
      </c>
      <c r="R62" s="144"/>
      <c r="S62" s="130" t="s">
        <v>206</v>
      </c>
      <c r="T62" s="124" t="str">
        <f>VLOOKUP(AG62,E80:F82,2,FALSE)</f>
        <v>L</v>
      </c>
      <c r="U62" s="105"/>
      <c r="V62" s="869" t="s">
        <v>207</v>
      </c>
      <c r="W62" s="869"/>
      <c r="X62" s="869"/>
      <c r="Y62" s="869"/>
      <c r="Z62" s="869"/>
      <c r="AA62" s="869"/>
      <c r="AB62" s="869"/>
      <c r="AC62" s="869"/>
      <c r="AD62" s="869"/>
      <c r="AE62" s="869"/>
      <c r="AF62" s="143"/>
      <c r="AG62" s="496" t="s">
        <v>141</v>
      </c>
      <c r="AH62" s="132"/>
      <c r="AI62" s="106"/>
    </row>
    <row r="63" spans="2:35" s="121" customFormat="1" ht="5.25" customHeight="1" x14ac:dyDescent="0.25">
      <c r="B63" s="145"/>
      <c r="C63" s="116"/>
      <c r="D63" s="142"/>
      <c r="E63" s="105"/>
      <c r="F63" s="105"/>
      <c r="G63" s="128"/>
      <c r="H63" s="105"/>
      <c r="I63" s="105"/>
      <c r="J63" s="105"/>
      <c r="K63" s="105"/>
      <c r="L63" s="105"/>
      <c r="M63" s="105"/>
      <c r="N63" s="105"/>
      <c r="O63" s="105"/>
      <c r="P63" s="105"/>
      <c r="Q63" s="329"/>
      <c r="R63" s="105"/>
      <c r="S63" s="130"/>
      <c r="T63" s="105"/>
      <c r="U63" s="105"/>
      <c r="V63" s="128"/>
      <c r="W63" s="105"/>
      <c r="X63" s="105"/>
      <c r="Y63" s="105"/>
      <c r="Z63" s="105"/>
      <c r="AA63" s="105"/>
      <c r="AB63" s="105"/>
      <c r="AC63" s="105"/>
      <c r="AD63" s="105"/>
      <c r="AE63" s="105"/>
      <c r="AF63" s="105"/>
      <c r="AG63" s="329"/>
      <c r="AH63" s="132"/>
      <c r="AI63" s="120"/>
    </row>
    <row r="64" spans="2:35" ht="15" customHeight="1" x14ac:dyDescent="0.25">
      <c r="B64" s="104"/>
      <c r="C64" s="105"/>
      <c r="D64" s="142" t="s">
        <v>208</v>
      </c>
      <c r="E64" s="124" t="str">
        <f>VLOOKUP(Q64,E80:F82,2,FALSE)</f>
        <v>L</v>
      </c>
      <c r="F64" s="105"/>
      <c r="G64" s="869" t="s">
        <v>209</v>
      </c>
      <c r="H64" s="869"/>
      <c r="I64" s="869"/>
      <c r="J64" s="869"/>
      <c r="K64" s="869"/>
      <c r="L64" s="869"/>
      <c r="M64" s="869"/>
      <c r="N64" s="869"/>
      <c r="O64" s="869"/>
      <c r="P64" s="143"/>
      <c r="Q64" s="496" t="s">
        <v>141</v>
      </c>
      <c r="R64" s="144"/>
      <c r="S64" s="130" t="s">
        <v>210</v>
      </c>
      <c r="T64" s="124" t="str">
        <f>VLOOKUP(AG64,E80:F82,2,FALSE)</f>
        <v>L</v>
      </c>
      <c r="U64" s="105"/>
      <c r="V64" s="869" t="s">
        <v>211</v>
      </c>
      <c r="W64" s="869"/>
      <c r="X64" s="869"/>
      <c r="Y64" s="869"/>
      <c r="Z64" s="869"/>
      <c r="AA64" s="869"/>
      <c r="AB64" s="869"/>
      <c r="AC64" s="869"/>
      <c r="AD64" s="869"/>
      <c r="AE64" s="869"/>
      <c r="AF64" s="143"/>
      <c r="AG64" s="496" t="s">
        <v>141</v>
      </c>
      <c r="AH64" s="167"/>
      <c r="AI64" s="106"/>
    </row>
    <row r="65" spans="2:35" ht="5.25" customHeight="1" x14ac:dyDescent="0.25">
      <c r="B65" s="104"/>
      <c r="C65" s="105"/>
      <c r="D65" s="142"/>
      <c r="E65" s="105"/>
      <c r="F65" s="105"/>
      <c r="G65" s="128"/>
      <c r="H65" s="105"/>
      <c r="I65" s="105"/>
      <c r="J65" s="105"/>
      <c r="K65" s="131"/>
      <c r="L65" s="131"/>
      <c r="M65" s="105"/>
      <c r="N65" s="105"/>
      <c r="O65" s="130"/>
      <c r="P65" s="105"/>
      <c r="Q65" s="329"/>
      <c r="R65" s="157"/>
      <c r="S65" s="168"/>
      <c r="T65" s="130"/>
      <c r="U65" s="105"/>
      <c r="V65" s="129"/>
      <c r="W65" s="158"/>
      <c r="X65" s="158"/>
      <c r="Y65" s="130"/>
      <c r="Z65" s="105"/>
      <c r="AA65" s="131"/>
      <c r="AB65" s="169"/>
      <c r="AC65" s="169"/>
      <c r="AD65" s="130"/>
      <c r="AE65" s="105"/>
      <c r="AF65" s="105"/>
      <c r="AG65" s="329"/>
      <c r="AH65" s="132"/>
      <c r="AI65" s="106"/>
    </row>
    <row r="66" spans="2:35" ht="15" customHeight="1" x14ac:dyDescent="0.3">
      <c r="B66" s="104"/>
      <c r="C66" s="105"/>
      <c r="D66" s="142" t="s">
        <v>212</v>
      </c>
      <c r="E66" s="124" t="str">
        <f>VLOOKUP(Q66,E80:F82,2,FALSE)</f>
        <v>L</v>
      </c>
      <c r="F66" s="105"/>
      <c r="G66" s="870" t="s">
        <v>213</v>
      </c>
      <c r="H66" s="870"/>
      <c r="I66" s="870"/>
      <c r="J66" s="870"/>
      <c r="K66" s="870"/>
      <c r="L66" s="870"/>
      <c r="M66" s="870"/>
      <c r="N66" s="870"/>
      <c r="O66" s="870"/>
      <c r="P66" s="143"/>
      <c r="Q66" s="496" t="s">
        <v>141</v>
      </c>
      <c r="R66" s="144"/>
      <c r="S66" s="130" t="s">
        <v>214</v>
      </c>
      <c r="T66" s="124" t="str">
        <f>VLOOKUP(AG66,E80:F82,2,FALSE)</f>
        <v>±</v>
      </c>
      <c r="U66" s="105"/>
      <c r="V66" s="869"/>
      <c r="W66" s="869"/>
      <c r="X66" s="869"/>
      <c r="Y66" s="869"/>
      <c r="Z66" s="869"/>
      <c r="AA66" s="869"/>
      <c r="AB66" s="869"/>
      <c r="AC66" s="869"/>
      <c r="AD66" s="869"/>
      <c r="AE66" s="869"/>
      <c r="AF66" s="143"/>
      <c r="AG66" s="496" t="s">
        <v>40</v>
      </c>
      <c r="AH66" s="165"/>
      <c r="AI66" s="106"/>
    </row>
    <row r="67" spans="2:35" ht="5.25" customHeight="1" x14ac:dyDescent="0.3">
      <c r="B67" s="104"/>
      <c r="C67" s="105"/>
      <c r="D67" s="13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70"/>
      <c r="AG67" s="170"/>
      <c r="AH67" s="171"/>
      <c r="AI67" s="106"/>
    </row>
    <row r="68" spans="2:35" ht="5.25" customHeight="1" x14ac:dyDescent="0.25">
      <c r="B68" s="104"/>
      <c r="C68" s="105"/>
      <c r="D68" s="105"/>
      <c r="E68" s="105"/>
      <c r="F68" s="172"/>
      <c r="G68" s="173"/>
      <c r="H68" s="173"/>
      <c r="I68" s="174"/>
      <c r="J68" s="174"/>
      <c r="K68" s="131"/>
      <c r="L68" s="131"/>
      <c r="M68" s="175"/>
      <c r="N68" s="131"/>
      <c r="O68" s="176"/>
      <c r="P68" s="105"/>
      <c r="Q68" s="130"/>
      <c r="R68" s="175"/>
      <c r="S68" s="131"/>
      <c r="T68" s="176"/>
      <c r="U68" s="105"/>
      <c r="V68" s="130"/>
      <c r="W68" s="177"/>
      <c r="X68" s="131"/>
      <c r="Y68" s="158"/>
      <c r="Z68" s="158"/>
      <c r="AA68" s="130"/>
      <c r="AB68" s="177"/>
      <c r="AC68" s="131"/>
      <c r="AD68" s="178"/>
      <c r="AE68" s="178"/>
      <c r="AF68" s="130"/>
      <c r="AG68" s="179"/>
      <c r="AH68" s="130"/>
      <c r="AI68" s="106"/>
    </row>
    <row r="69" spans="2:35" ht="15" customHeight="1" x14ac:dyDescent="0.25">
      <c r="B69" s="104"/>
      <c r="C69" s="105"/>
      <c r="D69" s="107" t="s">
        <v>215</v>
      </c>
      <c r="E69" s="110"/>
      <c r="F69" s="110"/>
      <c r="G69" s="110"/>
      <c r="H69" s="110"/>
      <c r="I69" s="110"/>
      <c r="J69" s="110"/>
      <c r="K69" s="108"/>
      <c r="L69" s="108"/>
      <c r="M69" s="110"/>
      <c r="N69" s="110"/>
      <c r="O69" s="161"/>
      <c r="P69" s="110"/>
      <c r="Q69" s="108"/>
      <c r="R69" s="180"/>
      <c r="S69" s="180"/>
      <c r="T69" s="161"/>
      <c r="U69" s="110"/>
      <c r="V69" s="108"/>
      <c r="W69" s="162"/>
      <c r="X69" s="162"/>
      <c r="Y69" s="161"/>
      <c r="Z69" s="110"/>
      <c r="AA69" s="108"/>
      <c r="AB69" s="181"/>
      <c r="AC69" s="181"/>
      <c r="AD69" s="161"/>
      <c r="AE69" s="110"/>
      <c r="AF69" s="110"/>
      <c r="AG69" s="110"/>
      <c r="AH69" s="114"/>
      <c r="AI69" s="106"/>
    </row>
    <row r="70" spans="2:35" ht="5.25" customHeight="1" x14ac:dyDescent="0.3">
      <c r="B70" s="104"/>
      <c r="C70" s="105"/>
      <c r="D70" s="142"/>
      <c r="E70" s="105"/>
      <c r="F70" s="105"/>
      <c r="G70" s="105"/>
      <c r="H70" s="105"/>
      <c r="I70" s="105"/>
      <c r="J70" s="105"/>
      <c r="K70" s="131"/>
      <c r="L70" s="131"/>
      <c r="M70" s="182"/>
      <c r="N70" s="131"/>
      <c r="O70" s="176"/>
      <c r="P70" s="105"/>
      <c r="Q70" s="130"/>
      <c r="R70" s="105"/>
      <c r="S70" s="131"/>
      <c r="T70" s="176"/>
      <c r="U70" s="105"/>
      <c r="V70" s="130"/>
      <c r="W70" s="105"/>
      <c r="X70" s="131"/>
      <c r="Y70" s="158"/>
      <c r="Z70" s="158"/>
      <c r="AA70" s="130"/>
      <c r="AB70" s="105"/>
      <c r="AC70" s="131"/>
      <c r="AD70" s="158"/>
      <c r="AE70" s="158"/>
      <c r="AF70" s="130"/>
      <c r="AG70" s="183"/>
      <c r="AH70" s="165"/>
      <c r="AI70" s="106"/>
    </row>
    <row r="71" spans="2:35" ht="15" customHeight="1" x14ac:dyDescent="0.3">
      <c r="B71" s="104"/>
      <c r="C71" s="105"/>
      <c r="D71" s="142" t="s">
        <v>216</v>
      </c>
      <c r="E71" s="124" t="str">
        <f>VLOOKUP(Q71,E80:F82,2,FALSE)</f>
        <v>L</v>
      </c>
      <c r="F71" s="105"/>
      <c r="G71" s="869" t="s">
        <v>217</v>
      </c>
      <c r="H71" s="869"/>
      <c r="I71" s="869"/>
      <c r="J71" s="869"/>
      <c r="K71" s="869"/>
      <c r="L71" s="869"/>
      <c r="M71" s="869"/>
      <c r="N71" s="869"/>
      <c r="O71" s="869"/>
      <c r="P71" s="143"/>
      <c r="Q71" s="496" t="s">
        <v>141</v>
      </c>
      <c r="R71" s="144"/>
      <c r="S71" s="130" t="s">
        <v>218</v>
      </c>
      <c r="T71" s="124" t="str">
        <f>VLOOKUP(AG71,E80:F82,2,FALSE)</f>
        <v>L</v>
      </c>
      <c r="U71" s="105"/>
      <c r="V71" s="869" t="s">
        <v>219</v>
      </c>
      <c r="W71" s="869"/>
      <c r="X71" s="869"/>
      <c r="Y71" s="869"/>
      <c r="Z71" s="869"/>
      <c r="AA71" s="869"/>
      <c r="AB71" s="869"/>
      <c r="AC71" s="869"/>
      <c r="AD71" s="869"/>
      <c r="AE71" s="869"/>
      <c r="AF71" s="143"/>
      <c r="AG71" s="496" t="s">
        <v>141</v>
      </c>
      <c r="AH71" s="165"/>
      <c r="AI71" s="106"/>
    </row>
    <row r="72" spans="2:35" ht="5.25" customHeight="1" x14ac:dyDescent="0.25">
      <c r="B72" s="104"/>
      <c r="C72" s="105"/>
      <c r="D72" s="142"/>
      <c r="E72" s="105"/>
      <c r="F72" s="172"/>
      <c r="G72" s="184"/>
      <c r="H72" s="173"/>
      <c r="I72" s="174"/>
      <c r="J72" s="174"/>
      <c r="K72" s="131"/>
      <c r="L72" s="131"/>
      <c r="M72" s="175"/>
      <c r="N72" s="131"/>
      <c r="O72" s="176"/>
      <c r="P72" s="105"/>
      <c r="Q72" s="329"/>
      <c r="R72" s="175"/>
      <c r="S72" s="131"/>
      <c r="T72" s="176"/>
      <c r="U72" s="105"/>
      <c r="V72" s="127"/>
      <c r="W72" s="177"/>
      <c r="X72" s="131"/>
      <c r="Y72" s="158"/>
      <c r="Z72" s="158"/>
      <c r="AA72" s="130"/>
      <c r="AB72" s="177"/>
      <c r="AC72" s="131"/>
      <c r="AD72" s="178"/>
      <c r="AE72" s="178"/>
      <c r="AF72" s="130"/>
      <c r="AG72" s="333"/>
      <c r="AH72" s="166"/>
      <c r="AI72" s="106"/>
    </row>
    <row r="73" spans="2:35" ht="15" customHeight="1" x14ac:dyDescent="0.25">
      <c r="B73" s="104"/>
      <c r="C73" s="105"/>
      <c r="D73" s="142" t="s">
        <v>220</v>
      </c>
      <c r="E73" s="124" t="str">
        <f>VLOOKUP(Q73,E80:F82,2,FALSE)</f>
        <v>L</v>
      </c>
      <c r="F73" s="105"/>
      <c r="G73" s="869" t="s">
        <v>221</v>
      </c>
      <c r="H73" s="869"/>
      <c r="I73" s="869"/>
      <c r="J73" s="869"/>
      <c r="K73" s="869"/>
      <c r="L73" s="869"/>
      <c r="M73" s="869"/>
      <c r="N73" s="869"/>
      <c r="O73" s="869"/>
      <c r="P73" s="143"/>
      <c r="Q73" s="496" t="s">
        <v>141</v>
      </c>
      <c r="R73" s="175"/>
      <c r="S73" s="130" t="s">
        <v>222</v>
      </c>
      <c r="T73" s="124" t="str">
        <f>VLOOKUP(AG73,E80:F82,2,FALSE)</f>
        <v>±</v>
      </c>
      <c r="U73" s="105"/>
      <c r="V73" s="869"/>
      <c r="W73" s="869"/>
      <c r="X73" s="869"/>
      <c r="Y73" s="869"/>
      <c r="Z73" s="869"/>
      <c r="AA73" s="869"/>
      <c r="AB73" s="869"/>
      <c r="AC73" s="869"/>
      <c r="AD73" s="869"/>
      <c r="AE73" s="869"/>
      <c r="AF73" s="143"/>
      <c r="AG73" s="496" t="s">
        <v>40</v>
      </c>
      <c r="AH73" s="166"/>
      <c r="AI73" s="106"/>
    </row>
    <row r="74" spans="2:35" ht="5.25" customHeight="1" x14ac:dyDescent="0.25">
      <c r="B74" s="104"/>
      <c r="C74" s="105"/>
      <c r="D74" s="136"/>
      <c r="E74" s="126"/>
      <c r="F74" s="185"/>
      <c r="G74" s="186"/>
      <c r="H74" s="186"/>
      <c r="I74" s="187"/>
      <c r="J74" s="187"/>
      <c r="K74" s="137"/>
      <c r="L74" s="137"/>
      <c r="M74" s="188"/>
      <c r="N74" s="137"/>
      <c r="O74" s="189"/>
      <c r="P74" s="126"/>
      <c r="Q74" s="190"/>
      <c r="R74" s="188"/>
      <c r="S74" s="137"/>
      <c r="T74" s="189"/>
      <c r="U74" s="126"/>
      <c r="V74" s="190"/>
      <c r="W74" s="191"/>
      <c r="X74" s="137"/>
      <c r="Y74" s="192"/>
      <c r="Z74" s="192"/>
      <c r="AA74" s="190"/>
      <c r="AB74" s="191"/>
      <c r="AC74" s="137"/>
      <c r="AD74" s="193"/>
      <c r="AE74" s="193"/>
      <c r="AF74" s="190"/>
      <c r="AG74" s="194"/>
      <c r="AH74" s="195"/>
      <c r="AI74" s="106"/>
    </row>
    <row r="75" spans="2:35" ht="6" customHeight="1" thickBot="1" x14ac:dyDescent="0.3">
      <c r="B75" s="197"/>
      <c r="C75" s="101"/>
      <c r="D75" s="101"/>
      <c r="E75" s="101"/>
      <c r="F75" s="101"/>
      <c r="G75" s="101"/>
      <c r="H75" s="101"/>
      <c r="I75" s="101"/>
      <c r="J75" s="101"/>
      <c r="K75" s="102"/>
      <c r="L75" s="101"/>
      <c r="M75" s="101"/>
      <c r="N75" s="101"/>
      <c r="O75" s="101"/>
      <c r="P75" s="101"/>
      <c r="Q75" s="101"/>
      <c r="R75" s="101"/>
      <c r="S75" s="101"/>
      <c r="T75" s="101"/>
      <c r="U75" s="101"/>
      <c r="V75" s="101"/>
      <c r="W75" s="101"/>
      <c r="X75" s="101"/>
      <c r="Y75" s="101"/>
      <c r="Z75" s="101"/>
      <c r="AA75" s="508"/>
      <c r="AB75" s="101"/>
      <c r="AC75" s="509"/>
      <c r="AD75" s="510"/>
      <c r="AE75" s="510"/>
      <c r="AF75" s="508"/>
      <c r="AG75" s="101"/>
      <c r="AH75" s="101"/>
      <c r="AI75" s="198"/>
    </row>
    <row r="76" spans="2:35" ht="15" customHeight="1" x14ac:dyDescent="0.25">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row>
    <row r="77" spans="2:35" ht="15" customHeight="1" x14ac:dyDescent="0.25">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row r="78" spans="2:35" ht="15" customHeight="1" x14ac:dyDescent="0.25">
      <c r="B78" s="105"/>
      <c r="C78" s="105"/>
      <c r="D78" s="105"/>
      <c r="E78" s="105"/>
      <c r="F78" s="105"/>
      <c r="G78" s="105"/>
      <c r="H78" s="105"/>
      <c r="I78" s="105"/>
      <c r="J78" s="105"/>
      <c r="K78" s="99"/>
      <c r="L78" s="99"/>
      <c r="M78" s="99"/>
      <c r="N78" s="99"/>
      <c r="O78" s="99"/>
      <c r="P78" s="99"/>
      <c r="Q78" s="99"/>
      <c r="R78" s="99"/>
      <c r="S78" s="99"/>
      <c r="T78" s="99"/>
      <c r="U78" s="99"/>
      <c r="V78" s="99"/>
      <c r="W78" s="99"/>
      <c r="X78" s="99"/>
      <c r="Y78" s="99"/>
      <c r="Z78" s="99"/>
      <c r="AA78" s="99"/>
      <c r="AB78" s="99"/>
      <c r="AC78" s="99"/>
      <c r="AD78" s="99"/>
      <c r="AE78" s="99"/>
      <c r="AF78" s="130"/>
      <c r="AG78" s="99"/>
      <c r="AH78" s="99"/>
    </row>
    <row r="79" spans="2:35" ht="16.5" hidden="1" customHeight="1" x14ac:dyDescent="0.25">
      <c r="B79" s="336"/>
      <c r="C79" s="336"/>
      <c r="D79" s="336"/>
      <c r="E79" s="336"/>
      <c r="F79" s="336"/>
      <c r="G79" s="336"/>
      <c r="H79" s="336"/>
      <c r="I79" s="336"/>
      <c r="J79" s="336"/>
      <c r="AA79" s="99"/>
      <c r="AB79" s="99"/>
      <c r="AC79" s="99"/>
      <c r="AD79" s="99"/>
      <c r="AE79" s="99"/>
      <c r="AF79" s="130"/>
      <c r="AG79" s="99"/>
    </row>
    <row r="80" spans="2:35" ht="16.5" hidden="1" customHeight="1" x14ac:dyDescent="0.25">
      <c r="B80" s="336"/>
      <c r="C80" s="336"/>
      <c r="D80" s="336"/>
      <c r="E80" s="337" t="s">
        <v>141</v>
      </c>
      <c r="F80" s="337" t="s">
        <v>223</v>
      </c>
      <c r="G80" s="336"/>
      <c r="H80" s="336"/>
      <c r="I80" s="336"/>
      <c r="J80" s="336"/>
      <c r="AA80" s="99"/>
      <c r="AB80" s="99"/>
      <c r="AC80" s="99"/>
      <c r="AD80" s="99"/>
      <c r="AE80" s="99"/>
      <c r="AF80" s="130"/>
      <c r="AG80" s="99"/>
    </row>
    <row r="81" spans="2:14" ht="16.5" hidden="1" customHeight="1" x14ac:dyDescent="0.25">
      <c r="B81" s="105"/>
      <c r="C81" s="105"/>
      <c r="D81" s="338"/>
      <c r="E81" s="339" t="s">
        <v>60</v>
      </c>
      <c r="F81" s="130" t="s">
        <v>224</v>
      </c>
      <c r="G81" s="105"/>
      <c r="H81" s="105"/>
      <c r="I81" s="105"/>
      <c r="J81" s="105"/>
      <c r="K81" s="99"/>
      <c r="L81" s="99"/>
      <c r="M81" s="99"/>
      <c r="N81" s="99"/>
    </row>
    <row r="82" spans="2:14" ht="16.5" hidden="1" customHeight="1" x14ac:dyDescent="0.25">
      <c r="B82" s="105"/>
      <c r="C82" s="105"/>
      <c r="D82" s="338"/>
      <c r="E82" s="339" t="s">
        <v>40</v>
      </c>
      <c r="F82" s="130" t="s">
        <v>225</v>
      </c>
      <c r="G82" s="105"/>
      <c r="H82" s="105"/>
      <c r="I82" s="105"/>
      <c r="J82" s="105"/>
      <c r="K82" s="99"/>
      <c r="L82" s="99"/>
      <c r="M82" s="99"/>
      <c r="N82" s="99"/>
    </row>
    <row r="83" spans="2:14" ht="16.5" customHeight="1" x14ac:dyDescent="0.25">
      <c r="B83" s="105"/>
      <c r="C83" s="105"/>
      <c r="D83" s="338"/>
      <c r="E83" s="340"/>
      <c r="F83" s="105"/>
      <c r="G83" s="105"/>
      <c r="H83" s="105"/>
      <c r="I83" s="105"/>
      <c r="J83" s="105"/>
      <c r="K83" s="99"/>
      <c r="L83" s="99"/>
      <c r="M83" s="99"/>
      <c r="N83" s="99"/>
    </row>
    <row r="84" spans="2:14" ht="15" customHeight="1" x14ac:dyDescent="0.25">
      <c r="B84" s="105"/>
      <c r="C84" s="105"/>
      <c r="D84" s="338"/>
      <c r="E84" s="340"/>
      <c r="F84" s="105"/>
      <c r="G84" s="105"/>
      <c r="H84" s="105"/>
      <c r="I84" s="105"/>
      <c r="J84" s="105"/>
      <c r="K84" s="99"/>
      <c r="L84" s="99"/>
      <c r="M84" s="99"/>
      <c r="N84" s="99"/>
    </row>
    <row r="85" spans="2:14" ht="15" customHeight="1" x14ac:dyDescent="0.25">
      <c r="B85" s="105"/>
      <c r="C85" s="105"/>
      <c r="D85" s="338"/>
      <c r="E85" s="340"/>
      <c r="F85" s="105"/>
      <c r="G85" s="105"/>
      <c r="H85" s="105"/>
      <c r="I85" s="105"/>
      <c r="J85" s="105"/>
      <c r="K85" s="99"/>
      <c r="L85" s="99"/>
      <c r="M85" s="99"/>
      <c r="N85" s="99"/>
    </row>
    <row r="86" spans="2:14" ht="15" customHeight="1" x14ac:dyDescent="0.25">
      <c r="B86" s="105"/>
      <c r="C86" s="105"/>
      <c r="D86" s="338"/>
      <c r="E86" s="340"/>
      <c r="F86" s="105"/>
      <c r="G86" s="105"/>
      <c r="H86" s="105"/>
      <c r="I86" s="105"/>
      <c r="J86" s="105"/>
      <c r="K86" s="99"/>
      <c r="L86" s="99"/>
      <c r="M86" s="99"/>
      <c r="N86" s="99"/>
    </row>
    <row r="87" spans="2:14" ht="15" customHeight="1" x14ac:dyDescent="0.25">
      <c r="B87" s="105"/>
      <c r="C87" s="105"/>
      <c r="D87" s="338"/>
      <c r="E87" s="340"/>
      <c r="F87" s="105"/>
      <c r="G87" s="105"/>
      <c r="H87" s="105"/>
      <c r="I87" s="105"/>
      <c r="J87" s="105"/>
      <c r="K87" s="99"/>
      <c r="L87" s="99"/>
      <c r="M87" s="99"/>
      <c r="N87" s="99"/>
    </row>
    <row r="88" spans="2:14" ht="15" customHeight="1" x14ac:dyDescent="0.25">
      <c r="B88" s="105"/>
      <c r="C88" s="105"/>
      <c r="D88" s="338"/>
      <c r="E88" s="340"/>
      <c r="F88" s="105"/>
      <c r="G88" s="105"/>
      <c r="H88" s="105"/>
      <c r="I88" s="105"/>
      <c r="J88" s="105"/>
      <c r="K88" s="99"/>
      <c r="L88" s="99"/>
      <c r="M88" s="99"/>
      <c r="N88" s="99"/>
    </row>
    <row r="89" spans="2:14" ht="15" customHeight="1" x14ac:dyDescent="0.25">
      <c r="B89" s="105"/>
      <c r="C89" s="105"/>
      <c r="D89" s="338"/>
      <c r="E89" s="340"/>
      <c r="F89" s="105"/>
      <c r="G89" s="105"/>
      <c r="H89" s="105"/>
      <c r="I89" s="105"/>
      <c r="J89" s="105"/>
      <c r="K89" s="99"/>
      <c r="L89" s="99"/>
      <c r="M89" s="99"/>
      <c r="N89" s="99"/>
    </row>
    <row r="90" spans="2:14" ht="15" customHeight="1" x14ac:dyDescent="0.25">
      <c r="B90" s="105"/>
      <c r="C90" s="105"/>
      <c r="D90" s="338"/>
      <c r="E90" s="340"/>
      <c r="F90" s="105"/>
      <c r="G90" s="105"/>
      <c r="H90" s="105"/>
      <c r="I90" s="105"/>
      <c r="J90" s="105"/>
      <c r="K90" s="99"/>
      <c r="L90" s="99"/>
      <c r="M90" s="99"/>
      <c r="N90" s="99"/>
    </row>
    <row r="91" spans="2:14" ht="15" customHeight="1" x14ac:dyDescent="0.25">
      <c r="B91" s="105"/>
      <c r="C91" s="105"/>
      <c r="D91" s="338"/>
      <c r="E91" s="340"/>
      <c r="F91" s="105"/>
      <c r="G91" s="105"/>
      <c r="H91" s="105"/>
      <c r="I91" s="105"/>
      <c r="J91" s="105"/>
      <c r="K91" s="99"/>
      <c r="L91" s="99"/>
      <c r="M91" s="99"/>
      <c r="N91" s="99"/>
    </row>
    <row r="92" spans="2:14" ht="15" customHeight="1" x14ac:dyDescent="0.25">
      <c r="B92" s="105"/>
      <c r="C92" s="105"/>
      <c r="D92" s="338"/>
      <c r="E92" s="340"/>
      <c r="F92" s="105"/>
      <c r="G92" s="105"/>
      <c r="H92" s="105"/>
      <c r="I92" s="105"/>
      <c r="J92" s="105"/>
      <c r="K92" s="99"/>
      <c r="L92" s="99"/>
      <c r="M92" s="99"/>
      <c r="N92" s="99"/>
    </row>
    <row r="93" spans="2:14" ht="15" customHeight="1" x14ac:dyDescent="0.25">
      <c r="B93" s="105"/>
      <c r="C93" s="105"/>
      <c r="D93" s="338"/>
      <c r="E93" s="340"/>
      <c r="F93" s="105"/>
      <c r="G93" s="105"/>
      <c r="H93" s="105"/>
      <c r="I93" s="105"/>
      <c r="J93" s="105"/>
      <c r="K93" s="99"/>
      <c r="L93" s="99"/>
      <c r="M93" s="99"/>
      <c r="N93" s="99"/>
    </row>
    <row r="94" spans="2:14" ht="15" customHeight="1" x14ac:dyDescent="0.25">
      <c r="B94" s="105"/>
      <c r="C94" s="105"/>
      <c r="D94" s="338"/>
      <c r="E94" s="340"/>
      <c r="F94" s="105"/>
      <c r="G94" s="105"/>
      <c r="H94" s="105"/>
      <c r="I94" s="105"/>
      <c r="J94" s="105"/>
      <c r="K94" s="99"/>
      <c r="L94" s="99"/>
      <c r="M94" s="99"/>
      <c r="N94" s="99"/>
    </row>
    <row r="95" spans="2:14" ht="15" customHeight="1" x14ac:dyDescent="0.25">
      <c r="B95" s="105"/>
      <c r="C95" s="105"/>
      <c r="D95" s="338"/>
      <c r="E95" s="340"/>
      <c r="F95" s="105"/>
      <c r="G95" s="105"/>
      <c r="H95" s="105"/>
      <c r="I95" s="105"/>
      <c r="J95" s="105"/>
      <c r="K95" s="99"/>
      <c r="L95" s="99"/>
      <c r="M95" s="99"/>
      <c r="N95" s="99"/>
    </row>
    <row r="96" spans="2:14" ht="15" customHeight="1" x14ac:dyDescent="0.25">
      <c r="B96" s="105"/>
      <c r="C96" s="105"/>
      <c r="D96" s="338"/>
      <c r="E96" s="340"/>
      <c r="F96" s="105"/>
      <c r="G96" s="105"/>
      <c r="H96" s="105"/>
      <c r="I96" s="105"/>
      <c r="J96" s="105"/>
      <c r="K96" s="99"/>
      <c r="L96" s="99"/>
      <c r="M96" s="99"/>
      <c r="N96" s="99"/>
    </row>
    <row r="97" spans="2:14" ht="15" customHeight="1" x14ac:dyDescent="0.25">
      <c r="B97" s="105"/>
      <c r="C97" s="105"/>
      <c r="D97" s="338"/>
      <c r="E97" s="340"/>
      <c r="F97" s="105"/>
      <c r="G97" s="105"/>
      <c r="H97" s="105"/>
      <c r="I97" s="105"/>
      <c r="J97" s="105"/>
      <c r="K97" s="99"/>
      <c r="L97" s="99"/>
      <c r="M97" s="99"/>
      <c r="N97" s="99"/>
    </row>
    <row r="98" spans="2:14" ht="15" customHeight="1" x14ac:dyDescent="0.25">
      <c r="B98" s="105"/>
      <c r="C98" s="105"/>
      <c r="D98" s="338"/>
      <c r="E98" s="340"/>
      <c r="F98" s="105"/>
      <c r="G98" s="105"/>
      <c r="H98" s="105"/>
      <c r="I98" s="105"/>
      <c r="J98" s="105"/>
      <c r="K98" s="99"/>
      <c r="L98" s="99"/>
      <c r="M98" s="99"/>
      <c r="N98" s="99"/>
    </row>
    <row r="99" spans="2:14" ht="15" customHeight="1" x14ac:dyDescent="0.25">
      <c r="B99" s="105"/>
      <c r="C99" s="105"/>
      <c r="D99" s="338"/>
      <c r="E99" s="340"/>
      <c r="F99" s="105"/>
      <c r="G99" s="105"/>
      <c r="H99" s="105"/>
      <c r="I99" s="105"/>
      <c r="J99" s="105"/>
      <c r="K99" s="99"/>
      <c r="L99" s="99"/>
      <c r="M99" s="99"/>
      <c r="N99" s="99"/>
    </row>
    <row r="100" spans="2:14" ht="15" customHeight="1" x14ac:dyDescent="0.25">
      <c r="B100" s="105"/>
      <c r="C100" s="105"/>
      <c r="D100" s="338"/>
      <c r="E100" s="340"/>
      <c r="F100" s="105"/>
      <c r="G100" s="105"/>
      <c r="H100" s="105"/>
      <c r="I100" s="105"/>
      <c r="J100" s="105"/>
      <c r="K100" s="99"/>
      <c r="L100" s="99"/>
      <c r="M100" s="99"/>
      <c r="N100" s="99"/>
    </row>
    <row r="101" spans="2:14" ht="15" customHeight="1" x14ac:dyDescent="0.25">
      <c r="B101" s="105"/>
      <c r="C101" s="105"/>
      <c r="D101" s="338"/>
      <c r="E101" s="340"/>
      <c r="F101" s="105"/>
      <c r="G101" s="105"/>
      <c r="H101" s="105"/>
      <c r="I101" s="105"/>
      <c r="J101" s="105"/>
      <c r="K101" s="99"/>
      <c r="L101" s="99"/>
      <c r="M101" s="99"/>
      <c r="N101" s="99"/>
    </row>
    <row r="102" spans="2:14" ht="15" customHeight="1" x14ac:dyDescent="0.25">
      <c r="B102" s="105"/>
      <c r="C102" s="105"/>
      <c r="D102" s="338"/>
      <c r="E102" s="340"/>
      <c r="F102" s="105"/>
      <c r="G102" s="105"/>
      <c r="H102" s="105"/>
      <c r="I102" s="105"/>
      <c r="J102" s="105"/>
      <c r="K102" s="99"/>
      <c r="L102" s="99"/>
      <c r="M102" s="99"/>
      <c r="N102" s="99"/>
    </row>
    <row r="103" spans="2:14" ht="15" customHeight="1" x14ac:dyDescent="0.25">
      <c r="B103" s="105"/>
      <c r="C103" s="105"/>
      <c r="D103" s="338"/>
      <c r="E103" s="340"/>
      <c r="F103" s="105"/>
      <c r="G103" s="105"/>
      <c r="H103" s="105"/>
      <c r="I103" s="105"/>
      <c r="J103" s="105"/>
      <c r="K103" s="99"/>
      <c r="L103" s="99"/>
      <c r="M103" s="99"/>
      <c r="N103" s="99"/>
    </row>
    <row r="104" spans="2:14" ht="15" customHeight="1" x14ac:dyDescent="0.25">
      <c r="B104" s="105"/>
      <c r="C104" s="105"/>
      <c r="D104" s="105"/>
      <c r="E104" s="105"/>
      <c r="F104" s="105"/>
      <c r="G104" s="105"/>
      <c r="H104" s="105"/>
      <c r="I104" s="105"/>
      <c r="J104" s="105"/>
      <c r="K104" s="99"/>
      <c r="L104" s="99"/>
      <c r="M104" s="99"/>
      <c r="N104" s="99"/>
    </row>
    <row r="105" spans="2:14" ht="15" customHeight="1" x14ac:dyDescent="0.25">
      <c r="B105" s="105"/>
      <c r="C105" s="105"/>
      <c r="D105" s="105"/>
      <c r="E105" s="105"/>
      <c r="F105" s="105"/>
      <c r="G105" s="105"/>
      <c r="H105" s="105"/>
      <c r="I105" s="105"/>
      <c r="J105" s="105"/>
      <c r="K105" s="99"/>
      <c r="L105" s="99"/>
      <c r="M105" s="99"/>
      <c r="N105" s="99"/>
    </row>
    <row r="106" spans="2:14" ht="15" customHeight="1" x14ac:dyDescent="0.25">
      <c r="B106" s="336"/>
      <c r="C106" s="336"/>
      <c r="D106" s="105"/>
      <c r="E106" s="105"/>
      <c r="F106" s="336"/>
      <c r="G106" s="336"/>
      <c r="H106" s="336"/>
      <c r="I106" s="336"/>
      <c r="J106" s="336"/>
      <c r="N106" s="99"/>
    </row>
    <row r="107" spans="2:14" ht="15" customHeight="1" x14ac:dyDescent="0.25">
      <c r="B107" s="336"/>
      <c r="C107" s="336"/>
      <c r="D107" s="336"/>
      <c r="E107" s="336"/>
      <c r="F107" s="336"/>
      <c r="G107" s="336"/>
      <c r="H107" s="336"/>
      <c r="I107" s="336"/>
      <c r="J107" s="336"/>
      <c r="N107" s="99"/>
    </row>
    <row r="108" spans="2:14" ht="15" customHeight="1" x14ac:dyDescent="0.25">
      <c r="B108" s="336"/>
      <c r="C108" s="336"/>
      <c r="D108" s="336"/>
      <c r="E108" s="336"/>
      <c r="F108" s="336"/>
      <c r="G108" s="336"/>
      <c r="H108" s="336"/>
      <c r="I108" s="336"/>
      <c r="J108" s="336"/>
      <c r="N108" s="99"/>
    </row>
    <row r="109" spans="2:14" ht="15" customHeight="1" x14ac:dyDescent="0.25">
      <c r="B109" s="336"/>
      <c r="C109" s="336"/>
      <c r="D109" s="336"/>
      <c r="E109" s="336"/>
      <c r="F109" s="336"/>
      <c r="G109" s="336"/>
      <c r="H109" s="336"/>
      <c r="I109" s="336"/>
      <c r="J109" s="336"/>
      <c r="N109" s="99"/>
    </row>
    <row r="110" spans="2:14" ht="15" customHeight="1" x14ac:dyDescent="0.25">
      <c r="B110" s="336"/>
      <c r="C110" s="336"/>
      <c r="D110" s="336"/>
      <c r="E110" s="336"/>
      <c r="F110" s="336"/>
      <c r="G110" s="336"/>
      <c r="H110" s="336"/>
      <c r="I110" s="336"/>
      <c r="J110" s="336"/>
      <c r="N110" s="99"/>
    </row>
    <row r="111" spans="2:14" ht="15" customHeight="1" x14ac:dyDescent="0.25">
      <c r="B111" s="336"/>
      <c r="C111" s="336"/>
      <c r="D111" s="336"/>
      <c r="E111" s="336"/>
      <c r="F111" s="336"/>
      <c r="G111" s="336"/>
      <c r="H111" s="336"/>
      <c r="I111" s="336"/>
      <c r="J111" s="336"/>
      <c r="N111" s="99"/>
    </row>
    <row r="112" spans="2:14" ht="15" customHeight="1" x14ac:dyDescent="0.25">
      <c r="B112" s="336"/>
      <c r="C112" s="336"/>
      <c r="D112" s="336"/>
      <c r="E112" s="336"/>
      <c r="F112" s="336"/>
      <c r="G112" s="336"/>
      <c r="H112" s="336"/>
      <c r="I112" s="336"/>
      <c r="J112" s="336"/>
      <c r="N112" s="99"/>
    </row>
    <row r="113" spans="2:14" ht="15" customHeight="1" x14ac:dyDescent="0.25">
      <c r="B113" s="336"/>
      <c r="C113" s="336"/>
      <c r="D113" s="336"/>
      <c r="E113" s="336"/>
      <c r="F113" s="336"/>
      <c r="G113" s="336"/>
      <c r="H113" s="336"/>
      <c r="I113" s="336"/>
      <c r="J113" s="336"/>
      <c r="N113" s="99"/>
    </row>
    <row r="114" spans="2:14" ht="15" customHeight="1" x14ac:dyDescent="0.25">
      <c r="B114" s="336"/>
      <c r="C114" s="336"/>
      <c r="D114" s="336"/>
      <c r="E114" s="336"/>
      <c r="F114" s="336"/>
      <c r="G114" s="336"/>
      <c r="H114" s="336"/>
      <c r="I114" s="336"/>
      <c r="J114" s="336"/>
      <c r="N114" s="99"/>
    </row>
    <row r="115" spans="2:14" ht="15" customHeight="1" x14ac:dyDescent="0.25">
      <c r="B115" s="336"/>
      <c r="C115" s="336"/>
      <c r="D115" s="336"/>
      <c r="E115" s="336"/>
      <c r="F115" s="336"/>
      <c r="G115" s="336"/>
      <c r="H115" s="336"/>
      <c r="I115" s="336"/>
      <c r="J115" s="336"/>
      <c r="N115" s="99"/>
    </row>
    <row r="116" spans="2:14" ht="15" customHeight="1" x14ac:dyDescent="0.25">
      <c r="B116" s="336"/>
      <c r="C116" s="336"/>
      <c r="D116" s="336"/>
      <c r="E116" s="336"/>
      <c r="F116" s="336"/>
      <c r="G116" s="336"/>
      <c r="H116" s="336"/>
      <c r="I116" s="336"/>
      <c r="J116" s="336"/>
      <c r="N116" s="99"/>
    </row>
    <row r="117" spans="2:14" ht="15" customHeight="1" x14ac:dyDescent="0.25">
      <c r="B117" s="336"/>
      <c r="C117" s="336"/>
      <c r="D117" s="336"/>
      <c r="E117" s="336"/>
      <c r="F117" s="336"/>
      <c r="G117" s="336"/>
      <c r="H117" s="336"/>
      <c r="I117" s="336"/>
      <c r="J117" s="336"/>
      <c r="N117" s="99"/>
    </row>
    <row r="118" spans="2:14" ht="15" customHeight="1" x14ac:dyDescent="0.25">
      <c r="B118" s="336"/>
      <c r="C118" s="336"/>
      <c r="D118" s="336"/>
      <c r="E118" s="336"/>
      <c r="F118" s="336"/>
      <c r="G118" s="336"/>
      <c r="H118" s="336"/>
      <c r="I118" s="336"/>
      <c r="J118" s="336"/>
      <c r="N118" s="99"/>
    </row>
    <row r="119" spans="2:14" ht="15" customHeight="1" x14ac:dyDescent="0.25">
      <c r="B119" s="336"/>
      <c r="C119" s="336"/>
      <c r="D119" s="336"/>
      <c r="E119" s="336"/>
      <c r="F119" s="336"/>
      <c r="G119" s="336"/>
      <c r="H119" s="336"/>
      <c r="I119" s="336"/>
      <c r="J119" s="336"/>
      <c r="N119" s="99"/>
    </row>
    <row r="120" spans="2:14" ht="15" customHeight="1" x14ac:dyDescent="0.25">
      <c r="B120" s="336"/>
      <c r="C120" s="336"/>
      <c r="D120" s="336"/>
      <c r="E120" s="336"/>
      <c r="F120" s="336"/>
      <c r="G120" s="336"/>
      <c r="H120" s="336"/>
      <c r="I120" s="336"/>
      <c r="J120" s="336"/>
      <c r="N120" s="99"/>
    </row>
    <row r="121" spans="2:14" ht="15" customHeight="1" x14ac:dyDescent="0.25">
      <c r="B121" s="336"/>
      <c r="C121" s="336"/>
      <c r="D121" s="336"/>
      <c r="E121" s="336"/>
      <c r="F121" s="336"/>
      <c r="G121" s="336"/>
      <c r="H121" s="336"/>
      <c r="I121" s="336"/>
      <c r="J121" s="336"/>
      <c r="N121" s="99"/>
    </row>
    <row r="122" spans="2:14" ht="15" customHeight="1" x14ac:dyDescent="0.25">
      <c r="B122" s="336"/>
      <c r="C122" s="336"/>
      <c r="D122" s="336"/>
      <c r="E122" s="336"/>
      <c r="F122" s="336"/>
      <c r="G122" s="336"/>
      <c r="H122" s="336"/>
      <c r="I122" s="336"/>
      <c r="J122" s="336"/>
      <c r="N122" s="99"/>
    </row>
    <row r="123" spans="2:14" ht="15" customHeight="1" x14ac:dyDescent="0.25">
      <c r="B123" s="336"/>
      <c r="C123" s="336"/>
      <c r="D123" s="336"/>
      <c r="E123" s="336"/>
      <c r="F123" s="336"/>
      <c r="G123" s="336"/>
      <c r="H123" s="336"/>
      <c r="I123" s="336"/>
      <c r="J123" s="336"/>
      <c r="N123" s="99"/>
    </row>
    <row r="124" spans="2:14" ht="15" customHeight="1" x14ac:dyDescent="0.25">
      <c r="B124" s="336"/>
      <c r="C124" s="336"/>
      <c r="D124" s="336"/>
      <c r="E124" s="336"/>
      <c r="F124" s="336"/>
      <c r="G124" s="336"/>
      <c r="H124" s="336"/>
      <c r="I124" s="336"/>
      <c r="J124" s="336"/>
      <c r="N124" s="99"/>
    </row>
    <row r="125" spans="2:14" ht="15" customHeight="1" x14ac:dyDescent="0.25">
      <c r="B125" s="336"/>
      <c r="C125" s="336"/>
      <c r="D125" s="336"/>
      <c r="E125" s="336"/>
      <c r="F125" s="336"/>
      <c r="G125" s="336"/>
      <c r="H125" s="336"/>
      <c r="I125" s="336"/>
      <c r="J125" s="336"/>
      <c r="N125" s="99"/>
    </row>
    <row r="126" spans="2:14" ht="15" customHeight="1" x14ac:dyDescent="0.25">
      <c r="B126" s="336"/>
      <c r="C126" s="336"/>
      <c r="D126" s="336"/>
      <c r="E126" s="336"/>
      <c r="F126" s="336"/>
      <c r="G126" s="336"/>
      <c r="H126" s="336"/>
      <c r="I126" s="336"/>
      <c r="J126" s="336"/>
      <c r="N126" s="99"/>
    </row>
    <row r="127" spans="2:14" ht="15" customHeight="1" x14ac:dyDescent="0.25">
      <c r="B127" s="336"/>
      <c r="C127" s="336"/>
      <c r="D127" s="336"/>
      <c r="E127" s="336"/>
      <c r="F127" s="336"/>
      <c r="G127" s="336"/>
      <c r="H127" s="336"/>
      <c r="I127" s="336"/>
      <c r="J127" s="336"/>
      <c r="N127" s="99"/>
    </row>
    <row r="128" spans="2:14" ht="15" customHeight="1" x14ac:dyDescent="0.25">
      <c r="B128" s="336"/>
      <c r="C128" s="336"/>
      <c r="D128" s="336"/>
      <c r="E128" s="336"/>
      <c r="F128" s="336"/>
      <c r="G128" s="336"/>
      <c r="H128" s="336"/>
      <c r="I128" s="336"/>
      <c r="J128" s="336"/>
      <c r="N128" s="99"/>
    </row>
    <row r="129" spans="2:14" ht="15" customHeight="1" x14ac:dyDescent="0.25">
      <c r="B129" s="336"/>
      <c r="C129" s="336"/>
      <c r="D129" s="336"/>
      <c r="E129" s="336"/>
      <c r="F129" s="336"/>
      <c r="G129" s="336"/>
      <c r="H129" s="336"/>
      <c r="I129" s="336"/>
      <c r="J129" s="336"/>
      <c r="N129" s="99"/>
    </row>
    <row r="130" spans="2:14" ht="15" customHeight="1" x14ac:dyDescent="0.25">
      <c r="B130" s="336"/>
      <c r="C130" s="336"/>
      <c r="D130" s="336"/>
      <c r="E130" s="336"/>
      <c r="F130" s="336"/>
      <c r="G130" s="336"/>
      <c r="H130" s="336"/>
      <c r="I130" s="336"/>
      <c r="J130" s="336"/>
      <c r="N130" s="99"/>
    </row>
    <row r="131" spans="2:14" ht="15" customHeight="1" x14ac:dyDescent="0.25">
      <c r="B131" s="336"/>
      <c r="C131" s="336"/>
      <c r="D131" s="336"/>
      <c r="E131" s="336"/>
      <c r="F131" s="336"/>
      <c r="G131" s="336"/>
      <c r="H131" s="336"/>
      <c r="I131" s="336"/>
      <c r="J131" s="336"/>
      <c r="N131" s="99"/>
    </row>
    <row r="132" spans="2:14" ht="15" customHeight="1" x14ac:dyDescent="0.25">
      <c r="B132" s="336"/>
      <c r="C132" s="336"/>
      <c r="D132" s="336"/>
      <c r="E132" s="336"/>
      <c r="F132" s="336"/>
      <c r="G132" s="336"/>
      <c r="H132" s="336"/>
      <c r="I132" s="336"/>
      <c r="J132" s="336"/>
      <c r="N132" s="99"/>
    </row>
    <row r="133" spans="2:14" ht="15" customHeight="1" x14ac:dyDescent="0.25">
      <c r="B133" s="336"/>
      <c r="C133" s="336"/>
      <c r="D133" s="336"/>
      <c r="E133" s="336"/>
      <c r="F133" s="336"/>
      <c r="G133" s="336"/>
      <c r="H133" s="336"/>
      <c r="I133" s="336"/>
      <c r="J133" s="336"/>
      <c r="N133" s="99"/>
    </row>
    <row r="134" spans="2:14" ht="15" customHeight="1" x14ac:dyDescent="0.25">
      <c r="B134" s="336"/>
      <c r="C134" s="336"/>
      <c r="D134" s="336"/>
      <c r="E134" s="336"/>
      <c r="F134" s="336"/>
      <c r="G134" s="336"/>
      <c r="H134" s="336"/>
      <c r="I134" s="336"/>
      <c r="J134" s="336"/>
      <c r="N134" s="99"/>
    </row>
    <row r="135" spans="2:14" ht="15" customHeight="1" x14ac:dyDescent="0.25">
      <c r="B135" s="336"/>
      <c r="C135" s="336"/>
      <c r="D135" s="336"/>
      <c r="E135" s="336"/>
      <c r="F135" s="336"/>
      <c r="G135" s="336"/>
      <c r="H135" s="336"/>
      <c r="I135" s="336"/>
      <c r="J135" s="336"/>
      <c r="N135" s="99"/>
    </row>
    <row r="136" spans="2:14" ht="15" customHeight="1" x14ac:dyDescent="0.25">
      <c r="B136" s="336"/>
      <c r="C136" s="336"/>
      <c r="D136" s="336"/>
      <c r="E136" s="336"/>
      <c r="F136" s="336"/>
      <c r="G136" s="336"/>
      <c r="H136" s="336"/>
      <c r="I136" s="336"/>
      <c r="J136" s="336"/>
      <c r="N136" s="99"/>
    </row>
    <row r="137" spans="2:14" ht="15" customHeight="1" x14ac:dyDescent="0.25">
      <c r="B137" s="336"/>
      <c r="C137" s="336"/>
      <c r="D137" s="336"/>
      <c r="E137" s="336"/>
      <c r="F137" s="336"/>
      <c r="G137" s="336"/>
      <c r="H137" s="336"/>
      <c r="I137" s="336"/>
      <c r="J137" s="336"/>
      <c r="N137" s="99"/>
    </row>
    <row r="138" spans="2:14" ht="15" customHeight="1" x14ac:dyDescent="0.25">
      <c r="B138" s="336"/>
      <c r="C138" s="336"/>
      <c r="D138" s="336"/>
      <c r="E138" s="336"/>
      <c r="F138" s="336"/>
      <c r="G138" s="336"/>
      <c r="H138" s="336"/>
      <c r="I138" s="336"/>
      <c r="J138" s="336"/>
      <c r="N138" s="99"/>
    </row>
    <row r="139" spans="2:14" ht="15" customHeight="1" x14ac:dyDescent="0.25">
      <c r="B139" s="336"/>
      <c r="C139" s="336"/>
      <c r="D139" s="336"/>
      <c r="E139" s="336"/>
      <c r="F139" s="336"/>
      <c r="G139" s="336"/>
      <c r="H139" s="336"/>
      <c r="I139" s="336"/>
      <c r="J139" s="336"/>
      <c r="N139" s="99"/>
    </row>
    <row r="140" spans="2:14" ht="15" customHeight="1" x14ac:dyDescent="0.25">
      <c r="B140" s="336"/>
      <c r="C140" s="336"/>
      <c r="D140" s="336"/>
      <c r="E140" s="336"/>
      <c r="F140" s="336"/>
      <c r="G140" s="336"/>
      <c r="H140" s="336"/>
      <c r="I140" s="336"/>
      <c r="J140" s="336"/>
      <c r="N140" s="99"/>
    </row>
    <row r="141" spans="2:14" ht="15" customHeight="1" x14ac:dyDescent="0.25">
      <c r="B141" s="336"/>
      <c r="C141" s="336"/>
      <c r="D141" s="336"/>
      <c r="E141" s="336"/>
      <c r="F141" s="336"/>
      <c r="G141" s="336"/>
      <c r="H141" s="336"/>
      <c r="I141" s="336"/>
      <c r="J141" s="336"/>
      <c r="N141" s="99"/>
    </row>
    <row r="142" spans="2:14" ht="15" customHeight="1" x14ac:dyDescent="0.25">
      <c r="B142" s="336"/>
      <c r="C142" s="336"/>
      <c r="D142" s="336"/>
      <c r="E142" s="336"/>
      <c r="F142" s="336"/>
      <c r="G142" s="336"/>
      <c r="H142" s="336"/>
      <c r="I142" s="336"/>
      <c r="J142" s="336"/>
      <c r="N142" s="99"/>
    </row>
    <row r="143" spans="2:14" ht="15" customHeight="1" x14ac:dyDescent="0.25">
      <c r="B143" s="336"/>
      <c r="C143" s="336"/>
      <c r="D143" s="336"/>
      <c r="E143" s="336"/>
      <c r="F143" s="336"/>
      <c r="G143" s="336"/>
      <c r="H143" s="336"/>
      <c r="I143" s="336"/>
      <c r="J143" s="336"/>
      <c r="N143" s="99"/>
    </row>
    <row r="144" spans="2:14" ht="15" customHeight="1" x14ac:dyDescent="0.25">
      <c r="B144" s="336"/>
      <c r="C144" s="336"/>
      <c r="D144" s="336"/>
      <c r="E144" s="336"/>
      <c r="F144" s="336"/>
      <c r="G144" s="336"/>
      <c r="H144" s="336"/>
      <c r="I144" s="336"/>
      <c r="J144" s="336"/>
      <c r="N144" s="99"/>
    </row>
    <row r="145" spans="2:14" ht="15" customHeight="1" x14ac:dyDescent="0.25">
      <c r="B145" s="336"/>
      <c r="C145" s="336"/>
      <c r="D145" s="336"/>
      <c r="E145" s="336"/>
      <c r="F145" s="336"/>
      <c r="G145" s="336"/>
      <c r="H145" s="336"/>
      <c r="I145" s="336"/>
      <c r="J145" s="336"/>
      <c r="N145" s="99"/>
    </row>
    <row r="146" spans="2:14" ht="15" customHeight="1" x14ac:dyDescent="0.25">
      <c r="B146" s="336"/>
      <c r="C146" s="336"/>
      <c r="D146" s="336"/>
      <c r="E146" s="336"/>
      <c r="F146" s="336"/>
      <c r="G146" s="336"/>
      <c r="H146" s="336"/>
      <c r="I146" s="336"/>
      <c r="J146" s="336"/>
      <c r="N146" s="99"/>
    </row>
    <row r="147" spans="2:14" ht="15" customHeight="1" x14ac:dyDescent="0.25">
      <c r="B147" s="336"/>
      <c r="C147" s="336"/>
      <c r="D147" s="336"/>
      <c r="E147" s="336"/>
      <c r="F147" s="336"/>
      <c r="G147" s="336"/>
      <c r="H147" s="336"/>
      <c r="I147" s="336"/>
      <c r="J147" s="336"/>
      <c r="N147" s="99"/>
    </row>
    <row r="148" spans="2:14" ht="15" customHeight="1" x14ac:dyDescent="0.25">
      <c r="B148" s="336"/>
      <c r="C148" s="336"/>
      <c r="D148" s="336"/>
      <c r="E148" s="336"/>
      <c r="F148" s="336"/>
      <c r="G148" s="336"/>
      <c r="H148" s="336"/>
      <c r="I148" s="336"/>
      <c r="J148" s="336"/>
      <c r="N148" s="99"/>
    </row>
    <row r="149" spans="2:14" ht="15" customHeight="1" x14ac:dyDescent="0.25">
      <c r="B149" s="336"/>
      <c r="C149" s="336"/>
      <c r="D149" s="336"/>
      <c r="E149" s="336"/>
      <c r="F149" s="336"/>
      <c r="G149" s="336"/>
      <c r="H149" s="336"/>
      <c r="I149" s="336"/>
      <c r="J149" s="336"/>
      <c r="N149" s="99"/>
    </row>
    <row r="150" spans="2:14" ht="15" customHeight="1" x14ac:dyDescent="0.25">
      <c r="N150" s="99"/>
    </row>
    <row r="151" spans="2:14" ht="15" customHeight="1" x14ac:dyDescent="0.25">
      <c r="N151" s="99"/>
    </row>
    <row r="152" spans="2:14" ht="15" customHeight="1" x14ac:dyDescent="0.25">
      <c r="N152" s="99"/>
    </row>
    <row r="153" spans="2:14" ht="15" customHeight="1" x14ac:dyDescent="0.25">
      <c r="N153" s="99"/>
    </row>
    <row r="154" spans="2:14" ht="15" customHeight="1" x14ac:dyDescent="0.25">
      <c r="N154" s="99"/>
    </row>
    <row r="155" spans="2:14" ht="15" customHeight="1" x14ac:dyDescent="0.25">
      <c r="N155" s="99"/>
    </row>
  </sheetData>
  <sheetProtection algorithmName="SHA-512" hashValue="lpQ3q/xiekXG4lABunuPokPIfiPoSoi/hgytYZovlRI9oBKEJcLItwdVPcHZcOb/MMqYSpAHxL0m1OoqwCfgDw==" saltValue="oz9cP3He0Hr2WWQ3URojXg==" spinCount="100000" sheet="1" selectLockedCells="1"/>
  <mergeCells count="60">
    <mergeCell ref="G60:O60"/>
    <mergeCell ref="V60:AE60"/>
    <mergeCell ref="G71:O71"/>
    <mergeCell ref="V71:AE71"/>
    <mergeCell ref="G73:O73"/>
    <mergeCell ref="V73:AE73"/>
    <mergeCell ref="G62:O62"/>
    <mergeCell ref="V62:AE62"/>
    <mergeCell ref="G64:O64"/>
    <mergeCell ref="V64:AE64"/>
    <mergeCell ref="G66:O66"/>
    <mergeCell ref="V66:AE66"/>
    <mergeCell ref="G54:O54"/>
    <mergeCell ref="V54:AE54"/>
    <mergeCell ref="G56:O56"/>
    <mergeCell ref="V56:AE56"/>
    <mergeCell ref="G58:O58"/>
    <mergeCell ref="V58:AE58"/>
    <mergeCell ref="G42:O42"/>
    <mergeCell ref="V42:AE42"/>
    <mergeCell ref="G47:O47"/>
    <mergeCell ref="V47:AE47"/>
    <mergeCell ref="G49:O49"/>
    <mergeCell ref="V49:AE49"/>
    <mergeCell ref="G36:O36"/>
    <mergeCell ref="V36:AE36"/>
    <mergeCell ref="G38:O38"/>
    <mergeCell ref="V38:AE38"/>
    <mergeCell ref="G40:O40"/>
    <mergeCell ref="V40:AE40"/>
    <mergeCell ref="G30:O30"/>
    <mergeCell ref="V30:AE30"/>
    <mergeCell ref="G32:O32"/>
    <mergeCell ref="V32:AE32"/>
    <mergeCell ref="G34:O34"/>
    <mergeCell ref="V34:AE34"/>
    <mergeCell ref="G26:O26"/>
    <mergeCell ref="V26:AE26"/>
    <mergeCell ref="G28:O28"/>
    <mergeCell ref="V28:AE28"/>
    <mergeCell ref="G24:O24"/>
    <mergeCell ref="V24:AE24"/>
    <mergeCell ref="AC15:AE15"/>
    <mergeCell ref="AC17:AE17"/>
    <mergeCell ref="G22:O22"/>
    <mergeCell ref="V22:AE22"/>
    <mergeCell ref="R15:U15"/>
    <mergeCell ref="R17:U17"/>
    <mergeCell ref="L2:AA3"/>
    <mergeCell ref="AE3:AI3"/>
    <mergeCell ref="L4:AA4"/>
    <mergeCell ref="AE4:AI4"/>
    <mergeCell ref="O7:S7"/>
    <mergeCell ref="X7:AH7"/>
    <mergeCell ref="G7:I7"/>
    <mergeCell ref="G9:S9"/>
    <mergeCell ref="G11:I11"/>
    <mergeCell ref="K11:S11"/>
    <mergeCell ref="X9:AH9"/>
    <mergeCell ref="X11:AH11"/>
  </mergeCells>
  <conditionalFormatting sqref="E22 E32 E40:E42 E36:E38 E34 E30 E28 E15:E17 E47 E49 T47 T49 E54 E56 E58 E60 E62 E64 E66 T54 T56 T58 T60 T62 T64 T66 E71 E73 T71 T73 T22 T24 T26 T28 T30 T32 T34 T36:T38 T40:T42 E24 E26">
    <cfRule type="cellIs" dxfId="368" priority="1" stopIfTrue="1" operator="equal">
      <formula>"L"</formula>
    </cfRule>
    <cfRule type="cellIs" dxfId="367" priority="2" stopIfTrue="1" operator="equal">
      <formula>"j"</formula>
    </cfRule>
  </conditionalFormatting>
  <dataValidations count="2">
    <dataValidation type="list" allowBlank="1" showInputMessage="1" showErrorMessage="1" sqref="Q22 Q24 Q26 Q28 Q30 Q32 Q34 Q36 Q38 Q40 Q42 AG42 AG40 AG38 AG36 AG34 AG32 AG30 AG28 AG26 AG24 AG22 Q47 Q49 AG47 AG49 Q54 Q56 Q58 Q60 Q62 Q64 Q66 AG66 AG64 AG62 AG60 AG58 AG56 AG54 Q71 Q73 AG73 AG71" xr:uid="{00000000-0002-0000-0100-000000000000}">
      <formula1>$E$80:$E$82</formula1>
    </dataValidation>
    <dataValidation type="list" allowBlank="1" showInputMessage="1" showErrorMessage="1" sqref="T37 E16 T41 AC13:AH13" xr:uid="{00000000-0002-0000-0100-000001000000}">
      <formula1>#REF!</formula1>
    </dataValidation>
  </dataValidation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BB106"/>
  <sheetViews>
    <sheetView showGridLines="0" showRowColHeaders="0" showRuler="0" showWhiteSpace="0" zoomScale="130" zoomScaleNormal="130" zoomScaleSheetLayoutView="120" zoomScalePageLayoutView="120" workbookViewId="0">
      <selection activeCell="AM4" sqref="AM4"/>
    </sheetView>
  </sheetViews>
  <sheetFormatPr baseColWidth="10" defaultColWidth="11.44140625" defaultRowHeight="13.2" x14ac:dyDescent="0.25"/>
  <cols>
    <col min="1" max="1" width="1.109375" style="199" customWidth="1"/>
    <col min="2" max="2" width="2.44140625" style="199" customWidth="1"/>
    <col min="3" max="3" width="3.5546875" style="199" customWidth="1"/>
    <col min="4" max="10" width="2.44140625" style="199" customWidth="1"/>
    <col min="11" max="11" width="0.88671875" style="199" customWidth="1"/>
    <col min="12" max="21" width="2.44140625" style="199" customWidth="1"/>
    <col min="22" max="22" width="3.88671875" style="199" customWidth="1"/>
    <col min="23" max="37" width="2.44140625" style="199" customWidth="1"/>
    <col min="38" max="38" width="1.109375" style="199" customWidth="1"/>
    <col min="39" max="39" width="23.88671875" style="199" bestFit="1" customWidth="1"/>
    <col min="40" max="40" width="2.6640625" style="199" customWidth="1"/>
    <col min="41" max="41" width="27.88671875" style="199" bestFit="1" customWidth="1"/>
    <col min="42" max="42" width="6.6640625" style="199" customWidth="1"/>
    <col min="43" max="43" width="10.6640625" style="199" customWidth="1"/>
    <col min="44" max="54" width="11.44140625" style="605" customWidth="1"/>
    <col min="55" max="16384" width="11.44140625" style="199"/>
  </cols>
  <sheetData>
    <row r="1" spans="2:42" ht="6" customHeight="1" x14ac:dyDescent="0.25"/>
    <row r="2" spans="2:42" ht="6.75" customHeight="1" x14ac:dyDescent="0.25"/>
    <row r="3" spans="2:42" ht="16.2" x14ac:dyDescent="0.35">
      <c r="B3" s="200"/>
      <c r="C3" s="873" t="str">
        <f>IF(ISBLANK(vorbereitung!X7),"",vorbereitung!X7)</f>
        <v/>
      </c>
      <c r="D3" s="873"/>
      <c r="E3" s="873"/>
      <c r="F3" s="873"/>
      <c r="G3" s="873"/>
      <c r="H3" s="873"/>
      <c r="I3" s="873"/>
      <c r="J3" s="873"/>
      <c r="K3" s="873"/>
      <c r="L3" s="873"/>
      <c r="M3" s="873"/>
      <c r="N3" s="873"/>
      <c r="O3" s="873"/>
      <c r="P3" s="873"/>
      <c r="Q3" s="201"/>
      <c r="R3" s="201"/>
      <c r="S3" s="201"/>
      <c r="T3" s="201"/>
      <c r="U3" s="202"/>
      <c r="V3" s="874" t="str">
        <f>CONCATENATE(vorbereitung!G9," - ",vorbereitung!G11," ",,vorbereitung!K11)</f>
        <v xml:space="preserve"> -  </v>
      </c>
      <c r="W3" s="875"/>
      <c r="X3" s="875"/>
      <c r="Y3" s="875"/>
      <c r="Z3" s="875"/>
      <c r="AA3" s="875"/>
      <c r="AB3" s="875"/>
      <c r="AC3" s="875"/>
      <c r="AD3" s="875"/>
      <c r="AE3" s="875"/>
      <c r="AF3" s="875"/>
      <c r="AG3" s="875"/>
      <c r="AH3" s="875"/>
      <c r="AI3" s="875"/>
      <c r="AJ3" s="875"/>
      <c r="AL3" s="606"/>
      <c r="AM3" s="607" t="s">
        <v>650</v>
      </c>
      <c r="AN3" s="607"/>
      <c r="AO3" s="607" t="s">
        <v>651</v>
      </c>
      <c r="AP3" s="608"/>
    </row>
    <row r="4" spans="2:42" ht="15" customHeight="1" x14ac:dyDescent="0.3">
      <c r="C4" s="203"/>
      <c r="D4" s="203"/>
      <c r="E4" s="203"/>
      <c r="F4" s="203"/>
      <c r="G4" s="203"/>
      <c r="H4" s="203"/>
      <c r="I4" s="203"/>
      <c r="J4" s="203"/>
      <c r="K4" s="203"/>
      <c r="L4" s="203"/>
      <c r="M4" s="203"/>
      <c r="N4" s="203"/>
      <c r="O4" s="203"/>
      <c r="P4" s="203"/>
      <c r="Q4" s="203"/>
      <c r="R4" s="203"/>
      <c r="S4" s="203"/>
      <c r="T4" s="204"/>
      <c r="U4" s="205"/>
      <c r="V4" s="206" t="s">
        <v>226</v>
      </c>
      <c r="W4" s="876" t="str">
        <f>IF(ISBLANK(vorbereitung!X9),"",vorbereitung!X9)</f>
        <v/>
      </c>
      <c r="X4" s="876"/>
      <c r="Y4" s="876"/>
      <c r="Z4" s="876"/>
      <c r="AA4" s="876"/>
      <c r="AB4" s="876"/>
      <c r="AC4" s="876"/>
      <c r="AD4" s="876"/>
      <c r="AE4" s="876"/>
      <c r="AF4" s="876"/>
      <c r="AG4" s="876"/>
      <c r="AH4" s="876"/>
      <c r="AI4" s="876"/>
      <c r="AJ4" s="876"/>
      <c r="AL4" s="609"/>
      <c r="AM4" s="610" t="s">
        <v>652</v>
      </c>
      <c r="AN4" s="611" t="s">
        <v>653</v>
      </c>
      <c r="AO4" s="612"/>
      <c r="AP4" s="613"/>
    </row>
    <row r="5" spans="2:42" ht="15" customHeight="1" x14ac:dyDescent="0.3">
      <c r="C5" s="203"/>
      <c r="D5" s="203"/>
      <c r="E5" s="203"/>
      <c r="F5" s="203"/>
      <c r="G5" s="203"/>
      <c r="H5" s="203"/>
      <c r="I5" s="203"/>
      <c r="J5" s="203"/>
      <c r="K5" s="203"/>
      <c r="L5" s="203"/>
      <c r="M5" s="203"/>
      <c r="N5" s="203"/>
      <c r="O5" s="203"/>
      <c r="P5" s="203"/>
      <c r="Q5" s="203"/>
      <c r="R5" s="203"/>
      <c r="S5" s="203"/>
      <c r="T5" s="204"/>
      <c r="U5" s="205"/>
      <c r="V5" s="206" t="s">
        <v>227</v>
      </c>
      <c r="W5" s="876" t="str">
        <f>IF(ISBLANK(vorbereitung!X11),"",vorbereitung!X11)</f>
        <v/>
      </c>
      <c r="X5" s="876"/>
      <c r="Y5" s="876"/>
      <c r="Z5" s="876"/>
      <c r="AA5" s="876"/>
      <c r="AB5" s="876"/>
      <c r="AC5" s="876"/>
      <c r="AD5" s="876"/>
      <c r="AE5" s="876"/>
      <c r="AF5" s="876"/>
      <c r="AG5" s="876"/>
      <c r="AH5" s="876"/>
      <c r="AI5" s="876"/>
      <c r="AJ5" s="876"/>
      <c r="AL5" s="609"/>
      <c r="AM5" s="659" t="s">
        <v>1048</v>
      </c>
      <c r="AN5" s="614"/>
      <c r="AO5" s="615" t="str">
        <f>IF(ISERROR(VLOOKUP(AO4,AR56:BA99,4,FALSE)),"",VLOOKUP(AO4,AR56:BA99,4,FALSE))</f>
        <v/>
      </c>
      <c r="AP5" s="613"/>
    </row>
    <row r="6" spans="2:42" ht="15" customHeight="1" x14ac:dyDescent="0.3">
      <c r="C6" s="203"/>
      <c r="D6" s="203"/>
      <c r="E6" s="203"/>
      <c r="F6" s="203"/>
      <c r="G6" s="203"/>
      <c r="H6" s="203"/>
      <c r="I6" s="203"/>
      <c r="J6" s="203"/>
      <c r="K6" s="203"/>
      <c r="L6" s="203"/>
      <c r="M6" s="203"/>
      <c r="N6" s="203"/>
      <c r="O6" s="203"/>
      <c r="P6" s="203"/>
      <c r="Q6" s="203"/>
      <c r="R6" s="203"/>
      <c r="S6" s="203"/>
      <c r="T6" s="204"/>
      <c r="U6" s="204"/>
      <c r="V6" s="207"/>
      <c r="W6" s="599"/>
      <c r="X6" s="599"/>
      <c r="Y6" s="599"/>
      <c r="Z6" s="599"/>
      <c r="AA6" s="599"/>
      <c r="AB6" s="599"/>
      <c r="AC6" s="599"/>
      <c r="AD6" s="599"/>
      <c r="AE6" s="599"/>
      <c r="AF6" s="599"/>
      <c r="AG6" s="599"/>
      <c r="AH6" s="599"/>
      <c r="AI6" s="599"/>
      <c r="AJ6" s="599"/>
      <c r="AL6" s="609"/>
      <c r="AM6" s="616"/>
      <c r="AN6" s="614"/>
      <c r="AO6" s="617" t="str">
        <f>IF(ISERROR(CONCATENATE(VLOOKUP(AO4,AR56:BA99,6,FALSE)," ",VLOOKUP(AO4,AR56:BA99,5,FALSE))),"",CONCATENATE(VLOOKUP(AO4,AR56:BA99,6,FALSE)," ",VLOOKUP(AO4,AR56:BA99,5,FALSE)))</f>
        <v/>
      </c>
      <c r="AP6" s="613"/>
    </row>
    <row r="7" spans="2:42" ht="15" customHeight="1" x14ac:dyDescent="0.3">
      <c r="C7" s="203"/>
      <c r="D7" s="203"/>
      <c r="E7" s="203"/>
      <c r="F7" s="203"/>
      <c r="G7" s="203"/>
      <c r="H7" s="203"/>
      <c r="I7" s="203"/>
      <c r="J7" s="203"/>
      <c r="K7" s="203"/>
      <c r="L7" s="203"/>
      <c r="M7" s="203"/>
      <c r="N7" s="203"/>
      <c r="O7" s="203"/>
      <c r="P7" s="203"/>
      <c r="Q7" s="203"/>
      <c r="R7" s="203"/>
      <c r="S7" s="203"/>
      <c r="T7" s="204"/>
      <c r="U7" s="204"/>
      <c r="V7" s="207"/>
      <c r="W7" s="599"/>
      <c r="X7" s="599"/>
      <c r="Y7" s="599"/>
      <c r="Z7" s="599"/>
      <c r="AA7" s="599"/>
      <c r="AB7" s="599"/>
      <c r="AC7" s="599"/>
      <c r="AD7" s="599"/>
      <c r="AE7" s="599"/>
      <c r="AF7" s="599"/>
      <c r="AG7" s="599"/>
      <c r="AH7" s="599"/>
      <c r="AI7" s="599"/>
      <c r="AJ7" s="599"/>
      <c r="AL7" s="609"/>
      <c r="AM7" s="614"/>
      <c r="AN7" s="614"/>
      <c r="AO7" s="614" t="str">
        <f>IF(ISERROR(CONCATENATE("Tel.: ",VLOOKUP(AO4,AR56:BA99,9,FALSE))),"",CONCATENATE("Tel.: ",VLOOKUP(AO4,AR56:BA99,9,FALSE)))</f>
        <v/>
      </c>
      <c r="AP7" s="613"/>
    </row>
    <row r="8" spans="2:42" ht="15" customHeight="1" x14ac:dyDescent="0.25">
      <c r="C8" s="877" t="str">
        <f>CONCATENATE(vorbereitung!X7," - ",vorbereitung!G9," - ",vorbereitung!G11," ",,vorbereitung!K11)</f>
        <v xml:space="preserve"> -  -  </v>
      </c>
      <c r="D8" s="877"/>
      <c r="E8" s="877"/>
      <c r="F8" s="877"/>
      <c r="G8" s="877"/>
      <c r="H8" s="877"/>
      <c r="I8" s="877"/>
      <c r="J8" s="877"/>
      <c r="K8" s="877"/>
      <c r="L8" s="877"/>
      <c r="M8" s="877"/>
      <c r="N8" s="877"/>
      <c r="O8" s="877"/>
      <c r="P8" s="877"/>
      <c r="Q8" s="877"/>
      <c r="R8" s="877"/>
      <c r="AL8" s="609"/>
      <c r="AM8" s="614"/>
      <c r="AN8" s="614"/>
      <c r="AO8" s="617" t="str">
        <f>IF(ISERROR(CONCATENATE("Fax: ",VLOOKUP(AO4,AR56:BA99,10,FALSE))),"",CONCATENATE("Fax: ",VLOOKUP(AO4,AR56:BA99,10,FALSE)))</f>
        <v/>
      </c>
      <c r="AP8" s="613"/>
    </row>
    <row r="9" spans="2:42" ht="7.5" customHeight="1" x14ac:dyDescent="0.25">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L9" s="609"/>
      <c r="AM9" s="614"/>
      <c r="AN9" s="614"/>
      <c r="AO9" s="614"/>
      <c r="AP9" s="613"/>
    </row>
    <row r="10" spans="2:42" ht="5.25" customHeight="1" x14ac:dyDescent="0.25">
      <c r="C10" s="209"/>
      <c r="D10" s="210"/>
      <c r="E10" s="210"/>
      <c r="F10" s="210"/>
      <c r="G10" s="210"/>
      <c r="H10" s="210"/>
      <c r="I10" s="210"/>
      <c r="J10" s="210"/>
      <c r="K10" s="210"/>
      <c r="L10" s="210"/>
      <c r="M10" s="210"/>
      <c r="N10" s="210"/>
      <c r="O10" s="210"/>
      <c r="P10" s="210"/>
      <c r="Q10" s="210"/>
      <c r="R10" s="211"/>
      <c r="S10" s="208"/>
      <c r="T10" s="208"/>
      <c r="U10" s="208"/>
      <c r="V10" s="208"/>
      <c r="W10" s="208"/>
      <c r="X10" s="208"/>
      <c r="Y10" s="208"/>
      <c r="Z10" s="208"/>
      <c r="AA10" s="208"/>
      <c r="AB10" s="208"/>
      <c r="AC10" s="208"/>
      <c r="AD10" s="208"/>
      <c r="AE10" s="208"/>
      <c r="AF10" s="208"/>
      <c r="AG10" s="208"/>
      <c r="AH10" s="208"/>
      <c r="AI10" s="208"/>
      <c r="AJ10" s="208"/>
      <c r="AL10" s="609"/>
      <c r="AM10" s="614"/>
      <c r="AN10" s="614"/>
      <c r="AO10" s="614"/>
      <c r="AP10" s="613"/>
    </row>
    <row r="11" spans="2:42" ht="15" customHeight="1" x14ac:dyDescent="0.3">
      <c r="C11" s="878" t="str">
        <f>IF(ISBLANK(AO4),"",AO4)</f>
        <v/>
      </c>
      <c r="D11" s="879"/>
      <c r="E11" s="879"/>
      <c r="F11" s="879"/>
      <c r="G11" s="879"/>
      <c r="H11" s="879"/>
      <c r="I11" s="879"/>
      <c r="J11" s="879"/>
      <c r="K11" s="879"/>
      <c r="L11" s="879"/>
      <c r="M11" s="879"/>
      <c r="N11" s="879"/>
      <c r="O11" s="879"/>
      <c r="P11" s="879"/>
      <c r="Q11" s="879"/>
      <c r="R11" s="880"/>
      <c r="S11" s="208"/>
      <c r="T11" s="208"/>
      <c r="U11" s="208"/>
      <c r="V11" s="208"/>
      <c r="W11" s="208"/>
      <c r="X11" s="208"/>
      <c r="Y11" s="208"/>
      <c r="Z11" s="208"/>
      <c r="AA11" s="208"/>
      <c r="AB11" s="208"/>
      <c r="AC11" s="208"/>
      <c r="AD11" s="208"/>
      <c r="AE11" s="208"/>
      <c r="AF11" s="208"/>
      <c r="AG11" s="208"/>
      <c r="AH11" s="208"/>
      <c r="AI11" s="208"/>
      <c r="AJ11" s="208"/>
      <c r="AL11" s="609"/>
      <c r="AM11" s="614"/>
      <c r="AN11" s="614"/>
      <c r="AO11" s="617" t="str">
        <f>IF(ISERROR(VLOOKUP(AO4,AR56:BA99,8,FALSE)),"",VLOOKUP(AO4,AR56:BA99,8,FALSE))</f>
        <v/>
      </c>
      <c r="AP11" s="613"/>
    </row>
    <row r="12" spans="2:42" ht="15" customHeight="1" x14ac:dyDescent="0.25">
      <c r="C12" s="881" t="str">
        <f>IF(ISBLANK(AO5),"",AO5)</f>
        <v/>
      </c>
      <c r="D12" s="882"/>
      <c r="E12" s="882"/>
      <c r="F12" s="882"/>
      <c r="G12" s="882"/>
      <c r="H12" s="882"/>
      <c r="I12" s="882"/>
      <c r="J12" s="882"/>
      <c r="K12" s="882"/>
      <c r="L12" s="882"/>
      <c r="M12" s="882"/>
      <c r="N12" s="882"/>
      <c r="O12" s="882"/>
      <c r="P12" s="882"/>
      <c r="Q12" s="882"/>
      <c r="R12" s="883"/>
      <c r="S12" s="208"/>
      <c r="T12" s="208"/>
      <c r="U12" s="208"/>
      <c r="V12" s="208"/>
      <c r="W12" s="208"/>
      <c r="X12" s="208"/>
      <c r="Y12" s="208"/>
      <c r="Z12" s="208"/>
      <c r="AA12" s="208"/>
      <c r="AB12" s="208"/>
      <c r="AC12" s="208"/>
      <c r="AD12" s="208"/>
      <c r="AE12" s="208"/>
      <c r="AF12" s="208"/>
      <c r="AG12" s="208"/>
      <c r="AH12" s="208"/>
      <c r="AI12" s="208"/>
      <c r="AJ12" s="208"/>
      <c r="AL12" s="618"/>
      <c r="AM12" s="619"/>
      <c r="AN12" s="619"/>
      <c r="AO12" s="620"/>
      <c r="AP12" s="621"/>
    </row>
    <row r="13" spans="2:42" ht="15" customHeight="1" x14ac:dyDescent="0.25">
      <c r="C13" s="884"/>
      <c r="D13" s="885"/>
      <c r="E13" s="885"/>
      <c r="F13" s="885"/>
      <c r="G13" s="885"/>
      <c r="H13" s="885"/>
      <c r="I13" s="885"/>
      <c r="J13" s="885"/>
      <c r="K13" s="885"/>
      <c r="L13" s="885"/>
      <c r="M13" s="885"/>
      <c r="N13" s="885"/>
      <c r="O13" s="885"/>
      <c r="P13" s="885"/>
      <c r="Q13" s="885"/>
      <c r="R13" s="886"/>
      <c r="S13" s="208"/>
      <c r="T13" s="208"/>
      <c r="U13" s="208"/>
      <c r="V13" s="208"/>
      <c r="W13" s="208"/>
      <c r="X13" s="208"/>
      <c r="Y13" s="208"/>
      <c r="Z13" s="208"/>
      <c r="AA13" s="208"/>
      <c r="AB13" s="208"/>
      <c r="AC13" s="208"/>
      <c r="AD13" s="208"/>
      <c r="AE13" s="208"/>
      <c r="AF13" s="208"/>
      <c r="AG13" s="208"/>
      <c r="AH13" s="208"/>
      <c r="AI13" s="208"/>
      <c r="AJ13" s="208"/>
    </row>
    <row r="14" spans="2:42" ht="15" customHeight="1" x14ac:dyDescent="0.25">
      <c r="C14" s="887" t="str">
        <f>IF(ISBLANK(AO6),"",AO6)</f>
        <v/>
      </c>
      <c r="D14" s="888"/>
      <c r="E14" s="888"/>
      <c r="F14" s="888"/>
      <c r="G14" s="888"/>
      <c r="H14" s="888"/>
      <c r="I14" s="888"/>
      <c r="J14" s="888"/>
      <c r="K14" s="888"/>
      <c r="L14" s="888"/>
      <c r="M14" s="888"/>
      <c r="N14" s="888"/>
      <c r="O14" s="888"/>
      <c r="P14" s="888"/>
      <c r="Q14" s="888"/>
      <c r="R14" s="889"/>
      <c r="S14" s="208"/>
      <c r="T14" s="208"/>
      <c r="U14" s="208"/>
      <c r="V14" s="208"/>
      <c r="W14" s="208"/>
      <c r="X14" s="208"/>
      <c r="Y14" s="208"/>
      <c r="Z14" s="208"/>
      <c r="AA14" s="208"/>
      <c r="AB14" s="208"/>
      <c r="AC14" s="208"/>
      <c r="AD14" s="208"/>
      <c r="AE14" s="208"/>
      <c r="AF14" s="208"/>
      <c r="AG14" s="208"/>
      <c r="AH14" s="208"/>
      <c r="AI14" s="208"/>
      <c r="AJ14" s="208"/>
    </row>
    <row r="15" spans="2:42" ht="15" customHeight="1" x14ac:dyDescent="0.25">
      <c r="C15" s="890"/>
      <c r="D15" s="891"/>
      <c r="E15" s="891"/>
      <c r="F15" s="891"/>
      <c r="G15" s="891"/>
      <c r="H15" s="891"/>
      <c r="I15" s="891"/>
      <c r="J15" s="891"/>
      <c r="K15" s="891"/>
      <c r="L15" s="891"/>
      <c r="M15" s="891"/>
      <c r="N15" s="891"/>
      <c r="O15" s="891"/>
      <c r="P15" s="891"/>
      <c r="Q15" s="891"/>
      <c r="R15" s="892"/>
      <c r="S15" s="208"/>
      <c r="T15" s="208"/>
      <c r="U15" s="208"/>
      <c r="V15" s="208"/>
      <c r="W15" s="208"/>
      <c r="X15" s="208"/>
      <c r="Y15" s="208"/>
      <c r="Z15" s="208"/>
      <c r="AA15" s="208"/>
      <c r="AB15" s="208"/>
      <c r="AC15" s="208"/>
      <c r="AD15" s="208"/>
      <c r="AE15" s="208"/>
      <c r="AF15" s="208"/>
      <c r="AG15" s="208"/>
      <c r="AH15" s="208"/>
      <c r="AI15" s="208"/>
      <c r="AJ15" s="208"/>
    </row>
    <row r="16" spans="2:42" ht="15" customHeight="1" x14ac:dyDescent="0.25">
      <c r="C16" s="212"/>
      <c r="D16" s="212"/>
      <c r="E16" s="212"/>
      <c r="F16" s="212"/>
      <c r="G16" s="212"/>
      <c r="H16" s="212"/>
      <c r="I16" s="212"/>
      <c r="J16" s="212"/>
      <c r="K16" s="212"/>
      <c r="L16" s="212"/>
      <c r="M16" s="212"/>
      <c r="N16" s="212"/>
      <c r="O16" s="212"/>
      <c r="P16" s="212"/>
      <c r="Q16" s="212"/>
      <c r="R16" s="212"/>
      <c r="S16" s="208"/>
      <c r="T16" s="208"/>
      <c r="U16" s="208"/>
      <c r="V16" s="208"/>
      <c r="W16" s="208"/>
      <c r="X16" s="208"/>
      <c r="Y16" s="208"/>
      <c r="Z16" s="208"/>
      <c r="AA16" s="208"/>
      <c r="AB16" s="208"/>
      <c r="AC16" s="208"/>
      <c r="AD16" s="208"/>
      <c r="AE16" s="208"/>
      <c r="AF16" s="208"/>
      <c r="AG16" s="208"/>
      <c r="AH16" s="208"/>
      <c r="AI16" s="208"/>
      <c r="AJ16" s="208"/>
    </row>
    <row r="17" spans="2:36" ht="15" customHeight="1" x14ac:dyDescent="0.25">
      <c r="C17" s="212"/>
      <c r="D17" s="212"/>
      <c r="E17" s="212"/>
      <c r="F17" s="212"/>
      <c r="G17" s="212"/>
      <c r="H17" s="212"/>
      <c r="I17" s="212"/>
      <c r="J17" s="212"/>
      <c r="K17" s="212"/>
      <c r="L17" s="212"/>
      <c r="M17" s="212"/>
      <c r="N17" s="212"/>
      <c r="O17" s="212"/>
      <c r="P17" s="212"/>
      <c r="Q17" s="212"/>
      <c r="R17" s="212"/>
      <c r="S17" s="208"/>
      <c r="T17" s="208"/>
      <c r="U17" s="208"/>
      <c r="V17" s="208"/>
      <c r="W17" s="208"/>
      <c r="X17" s="208"/>
      <c r="Y17" s="208"/>
      <c r="Z17" s="208"/>
      <c r="AA17" s="208"/>
      <c r="AB17" s="208"/>
      <c r="AC17" s="208"/>
      <c r="AD17" s="208"/>
      <c r="AE17" s="208"/>
      <c r="AF17" s="208"/>
      <c r="AG17" s="208"/>
      <c r="AH17" s="208"/>
      <c r="AI17" s="208"/>
      <c r="AJ17" s="208"/>
    </row>
    <row r="18" spans="2:36" ht="15" customHeight="1" x14ac:dyDescent="0.25">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2:36" ht="15" customHeight="1" x14ac:dyDescent="0.25">
      <c r="C19" s="208"/>
      <c r="D19" s="208"/>
      <c r="E19" s="208"/>
      <c r="F19" s="208"/>
      <c r="G19" s="208"/>
      <c r="H19" s="208"/>
      <c r="I19" s="208"/>
      <c r="J19" s="208"/>
      <c r="K19" s="208"/>
      <c r="L19" s="208"/>
      <c r="M19" s="208"/>
      <c r="N19" s="208"/>
      <c r="O19" s="208"/>
      <c r="P19" s="208"/>
      <c r="Q19" s="208"/>
      <c r="R19" s="208"/>
      <c r="S19" s="213"/>
      <c r="T19" s="208"/>
      <c r="U19" s="208"/>
      <c r="V19" s="213"/>
      <c r="W19" s="213"/>
      <c r="X19" s="208"/>
      <c r="Y19" s="208"/>
      <c r="Z19" s="633" t="str">
        <f>CONCATENATE(vorbereitung!K11,", den")</f>
        <v>, den</v>
      </c>
      <c r="AA19" s="871">
        <v>43101</v>
      </c>
      <c r="AB19" s="871"/>
      <c r="AC19" s="871"/>
      <c r="AD19" s="871"/>
      <c r="AE19" s="871"/>
      <c r="AF19" s="871"/>
      <c r="AG19" s="871"/>
      <c r="AH19" s="871"/>
      <c r="AI19" s="214"/>
      <c r="AJ19" s="208"/>
    </row>
    <row r="20" spans="2:36" ht="15" customHeight="1" x14ac:dyDescent="0.25">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row>
    <row r="21" spans="2:36" ht="15" customHeight="1" x14ac:dyDescent="0.25">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row>
    <row r="22" spans="2:36" ht="15" customHeight="1" x14ac:dyDescent="0.3">
      <c r="C22" s="215"/>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row>
    <row r="23" spans="2:36" ht="15" customHeight="1" x14ac:dyDescent="0.3">
      <c r="C23" s="215" t="s">
        <v>440</v>
      </c>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row>
    <row r="24" spans="2:36" ht="15" customHeight="1" x14ac:dyDescent="0.3">
      <c r="C24" s="215"/>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row>
    <row r="25" spans="2:36" ht="15" customHeight="1" x14ac:dyDescent="0.25">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row>
    <row r="26" spans="2:36" ht="15" customHeight="1" x14ac:dyDescent="0.25">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row>
    <row r="27" spans="2:36" ht="15" customHeight="1" x14ac:dyDescent="0.25">
      <c r="C27" s="208" t="s">
        <v>228</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row>
    <row r="28" spans="2:36" ht="15" customHeight="1" x14ac:dyDescent="0.25">
      <c r="B28" s="46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row>
    <row r="29" spans="2:36" ht="15" customHeight="1" x14ac:dyDescent="0.25">
      <c r="C29" s="208" t="s">
        <v>934</v>
      </c>
      <c r="D29" s="208"/>
      <c r="E29" s="208"/>
      <c r="F29" s="208"/>
      <c r="G29" s="208"/>
      <c r="H29" s="208"/>
      <c r="I29" s="208"/>
      <c r="J29" s="208"/>
      <c r="K29" s="208"/>
      <c r="L29" s="214"/>
      <c r="M29" s="214"/>
      <c r="N29" s="214"/>
      <c r="O29" s="214"/>
      <c r="P29" s="214"/>
      <c r="Q29" s="214"/>
      <c r="R29" s="214"/>
      <c r="S29" s="214"/>
      <c r="T29" s="214"/>
      <c r="U29" s="208"/>
      <c r="V29" s="208"/>
      <c r="W29" s="208"/>
      <c r="X29" s="208"/>
      <c r="Y29" s="208"/>
      <c r="Z29" s="208"/>
      <c r="AA29" s="208"/>
      <c r="AB29" s="208"/>
      <c r="AC29" s="208"/>
      <c r="AD29" s="208"/>
      <c r="AE29" s="208"/>
      <c r="AF29" s="208"/>
      <c r="AG29" s="208"/>
      <c r="AH29" s="208"/>
      <c r="AI29" s="208"/>
      <c r="AJ29" s="208"/>
    </row>
    <row r="30" spans="2:36" ht="15" customHeight="1" x14ac:dyDescent="0.25">
      <c r="C30" s="208" t="s">
        <v>935</v>
      </c>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row>
    <row r="31" spans="2:36" ht="15" customHeight="1" x14ac:dyDescent="0.25">
      <c r="C31" s="208"/>
      <c r="D31" s="208"/>
      <c r="E31" s="213"/>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row>
    <row r="32" spans="2:36" ht="15" customHeight="1" x14ac:dyDescent="0.25">
      <c r="C32" s="208" t="s">
        <v>441</v>
      </c>
      <c r="D32" s="872">
        <f>vorbereitung!G7</f>
        <v>0</v>
      </c>
      <c r="E32" s="872"/>
      <c r="F32" s="872"/>
      <c r="G32" s="872"/>
      <c r="H32" s="872"/>
      <c r="I32" s="872"/>
      <c r="J32" s="208" t="s">
        <v>442</v>
      </c>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row>
    <row r="33" spans="3:36" ht="15" customHeight="1" x14ac:dyDescent="0.25">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row>
    <row r="34" spans="3:36" ht="15" customHeight="1" x14ac:dyDescent="0.25">
      <c r="C34" s="208" t="s">
        <v>936</v>
      </c>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row>
    <row r="35" spans="3:36" ht="15" customHeight="1" x14ac:dyDescent="0.25">
      <c r="C35" s="208" t="s">
        <v>443</v>
      </c>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row>
    <row r="36" spans="3:36" ht="15" customHeight="1" x14ac:dyDescent="0.25">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row>
    <row r="37" spans="3:36" ht="15" customHeight="1" x14ac:dyDescent="0.25">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row>
    <row r="38" spans="3:36" ht="15" customHeight="1" x14ac:dyDescent="0.25">
      <c r="C38" s="208" t="s">
        <v>229</v>
      </c>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3:36" ht="15" customHeight="1" x14ac:dyDescent="0.25">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3:36" ht="15" customHeight="1" x14ac:dyDescent="0.25">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3:36" ht="15" customHeight="1" x14ac:dyDescent="0.25">
      <c r="C41" s="634"/>
      <c r="D41" s="634"/>
      <c r="E41" s="634"/>
      <c r="F41" s="634"/>
      <c r="G41" s="634"/>
      <c r="H41" s="634"/>
      <c r="I41" s="634"/>
      <c r="J41" s="634"/>
      <c r="K41" s="634"/>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3:36" ht="15" customHeight="1" x14ac:dyDescent="0.25">
      <c r="C42" s="208" t="str">
        <f>IF(ISBLANK(vorbereitung!X7),"",vorbereitung!X7)</f>
        <v/>
      </c>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3:36" ht="15" customHeight="1" x14ac:dyDescent="0.25">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3:36" ht="15" customHeight="1" x14ac:dyDescent="0.25">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3:36" ht="15" customHeight="1" x14ac:dyDescent="0.25">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row>
    <row r="46" spans="3:36" ht="15" customHeight="1" x14ac:dyDescent="0.25">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3:36" ht="15" customHeight="1" x14ac:dyDescent="0.25">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3:36" ht="15" customHeight="1" x14ac:dyDescent="0.25">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3:54" ht="15" customHeight="1" x14ac:dyDescent="0.25">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5" spans="3:54" x14ac:dyDescent="0.25">
      <c r="AR55" s="622" t="s">
        <v>655</v>
      </c>
      <c r="AS55" s="623" t="s">
        <v>656</v>
      </c>
      <c r="AT55" s="623" t="s">
        <v>657</v>
      </c>
      <c r="AU55" s="623" t="s">
        <v>658</v>
      </c>
      <c r="AV55" s="623" t="s">
        <v>659</v>
      </c>
      <c r="AW55" s="623" t="s">
        <v>660</v>
      </c>
      <c r="AX55" s="623" t="s">
        <v>661</v>
      </c>
      <c r="AY55" s="623" t="s">
        <v>662</v>
      </c>
      <c r="AZ55" s="623" t="s">
        <v>663</v>
      </c>
      <c r="BA55" s="623" t="s">
        <v>664</v>
      </c>
      <c r="BB55" s="624" t="s">
        <v>652</v>
      </c>
    </row>
    <row r="56" spans="3:54" x14ac:dyDescent="0.25">
      <c r="AR56" s="625" t="s">
        <v>947</v>
      </c>
      <c r="AS56" s="626"/>
      <c r="AT56" s="626"/>
      <c r="AU56" s="626" t="s">
        <v>40</v>
      </c>
      <c r="AV56" s="626" t="s">
        <v>40</v>
      </c>
      <c r="AW56" s="626" t="s">
        <v>40</v>
      </c>
      <c r="AX56" s="626" t="s">
        <v>40</v>
      </c>
      <c r="AY56" s="626" t="s">
        <v>40</v>
      </c>
      <c r="AZ56" s="626" t="s">
        <v>40</v>
      </c>
      <c r="BA56" s="626" t="s">
        <v>40</v>
      </c>
      <c r="BB56" s="627" t="s">
        <v>673</v>
      </c>
    </row>
    <row r="57" spans="3:54" x14ac:dyDescent="0.25">
      <c r="AR57" s="625" t="s">
        <v>665</v>
      </c>
      <c r="AS57" s="626" t="s">
        <v>666</v>
      </c>
      <c r="AT57" s="626" t="s">
        <v>667</v>
      </c>
      <c r="AU57" s="626">
        <v>1964</v>
      </c>
      <c r="AV57" s="626" t="s">
        <v>668</v>
      </c>
      <c r="AW57" s="626">
        <v>74009</v>
      </c>
      <c r="AX57" s="626" t="s">
        <v>669</v>
      </c>
      <c r="AY57" s="626" t="s">
        <v>670</v>
      </c>
      <c r="AZ57" s="626" t="s">
        <v>671</v>
      </c>
      <c r="BA57" s="626" t="s">
        <v>672</v>
      </c>
      <c r="BB57" s="627" t="s">
        <v>680</v>
      </c>
    </row>
    <row r="58" spans="3:54" x14ac:dyDescent="0.25">
      <c r="AR58" s="625" t="s">
        <v>674</v>
      </c>
      <c r="AS58" s="626" t="s">
        <v>666</v>
      </c>
      <c r="AT58" s="626" t="s">
        <v>675</v>
      </c>
      <c r="AU58" s="626">
        <v>3249</v>
      </c>
      <c r="AV58" s="626" t="s">
        <v>676</v>
      </c>
      <c r="AW58" s="626">
        <v>76018</v>
      </c>
      <c r="AX58" s="626" t="s">
        <v>669</v>
      </c>
      <c r="AY58" s="626" t="s">
        <v>677</v>
      </c>
      <c r="AZ58" s="626" t="s">
        <v>678</v>
      </c>
      <c r="BA58" s="626" t="s">
        <v>679</v>
      </c>
      <c r="BB58" s="627" t="s">
        <v>686</v>
      </c>
    </row>
    <row r="59" spans="3:54" x14ac:dyDescent="0.25">
      <c r="AR59" s="625" t="s">
        <v>681</v>
      </c>
      <c r="AS59" s="626" t="s">
        <v>666</v>
      </c>
      <c r="AT59" s="626" t="s">
        <v>682</v>
      </c>
      <c r="AU59" s="626">
        <v>1620</v>
      </c>
      <c r="AV59" s="626" t="s">
        <v>682</v>
      </c>
      <c r="AW59" s="626">
        <v>79506</v>
      </c>
      <c r="AX59" s="626" t="s">
        <v>669</v>
      </c>
      <c r="AY59" s="626" t="s">
        <v>683</v>
      </c>
      <c r="AZ59" s="626" t="s">
        <v>684</v>
      </c>
      <c r="BA59" s="626" t="s">
        <v>685</v>
      </c>
      <c r="BB59" s="627" t="s">
        <v>693</v>
      </c>
    </row>
    <row r="60" spans="3:54" x14ac:dyDescent="0.25">
      <c r="AR60" s="625" t="s">
        <v>687</v>
      </c>
      <c r="AS60" s="626" t="s">
        <v>666</v>
      </c>
      <c r="AT60" s="626" t="s">
        <v>688</v>
      </c>
      <c r="AU60" s="626">
        <v>420</v>
      </c>
      <c r="AV60" s="626" t="s">
        <v>689</v>
      </c>
      <c r="AW60" s="626">
        <v>78204</v>
      </c>
      <c r="AX60" s="626" t="s">
        <v>669</v>
      </c>
      <c r="AY60" s="626" t="s">
        <v>690</v>
      </c>
      <c r="AZ60" s="626" t="s">
        <v>691</v>
      </c>
      <c r="BA60" s="626" t="s">
        <v>692</v>
      </c>
      <c r="BB60" s="627" t="s">
        <v>700</v>
      </c>
    </row>
    <row r="61" spans="3:54" x14ac:dyDescent="0.25">
      <c r="AR61" s="625" t="s">
        <v>694</v>
      </c>
      <c r="AS61" s="626" t="s">
        <v>666</v>
      </c>
      <c r="AT61" s="626" t="s">
        <v>695</v>
      </c>
      <c r="AU61" s="626">
        <v>131061</v>
      </c>
      <c r="AV61" s="626" t="s">
        <v>696</v>
      </c>
      <c r="AW61" s="626">
        <v>70068</v>
      </c>
      <c r="AX61" s="626" t="s">
        <v>669</v>
      </c>
      <c r="AY61" s="626" t="s">
        <v>697</v>
      </c>
      <c r="AZ61" s="626" t="s">
        <v>698</v>
      </c>
      <c r="BA61" s="626" t="s">
        <v>699</v>
      </c>
      <c r="BB61" s="627" t="s">
        <v>707</v>
      </c>
    </row>
    <row r="62" spans="3:54" x14ac:dyDescent="0.25">
      <c r="AR62" s="625" t="s">
        <v>701</v>
      </c>
      <c r="AS62" s="626" t="s">
        <v>666</v>
      </c>
      <c r="AT62" s="626" t="s">
        <v>702</v>
      </c>
      <c r="AU62" s="626">
        <v>2269</v>
      </c>
      <c r="AV62" s="626" t="s">
        <v>703</v>
      </c>
      <c r="AW62" s="626">
        <v>89012</v>
      </c>
      <c r="AX62" s="626" t="s">
        <v>669</v>
      </c>
      <c r="AY62" s="626" t="s">
        <v>704</v>
      </c>
      <c r="AZ62" s="626" t="s">
        <v>705</v>
      </c>
      <c r="BA62" s="626" t="s">
        <v>706</v>
      </c>
      <c r="BB62" s="627" t="s">
        <v>713</v>
      </c>
    </row>
    <row r="63" spans="3:54" x14ac:dyDescent="0.25">
      <c r="AR63" s="625" t="s">
        <v>708</v>
      </c>
      <c r="AS63" s="626" t="s">
        <v>680</v>
      </c>
      <c r="AT63" s="626" t="s">
        <v>709</v>
      </c>
      <c r="AU63" s="626">
        <v>101765</v>
      </c>
      <c r="AV63" s="626" t="s">
        <v>709</v>
      </c>
      <c r="AW63" s="626">
        <v>86007</v>
      </c>
      <c r="AX63" s="626" t="s">
        <v>669</v>
      </c>
      <c r="AY63" s="626" t="s">
        <v>710</v>
      </c>
      <c r="AZ63" s="626" t="s">
        <v>711</v>
      </c>
      <c r="BA63" s="626" t="s">
        <v>712</v>
      </c>
      <c r="BB63" s="627" t="s">
        <v>719</v>
      </c>
    </row>
    <row r="64" spans="3:54" x14ac:dyDescent="0.25">
      <c r="AR64" s="625" t="s">
        <v>714</v>
      </c>
      <c r="AS64" s="626" t="s">
        <v>680</v>
      </c>
      <c r="AT64" s="626" t="s">
        <v>715</v>
      </c>
      <c r="AU64" s="626">
        <v>1595</v>
      </c>
      <c r="AV64" s="626" t="s">
        <v>715</v>
      </c>
      <c r="AW64" s="626">
        <v>84003</v>
      </c>
      <c r="AX64" s="626" t="s">
        <v>669</v>
      </c>
      <c r="AY64" s="626" t="s">
        <v>716</v>
      </c>
      <c r="AZ64" s="626" t="s">
        <v>717</v>
      </c>
      <c r="BA64" s="626" t="s">
        <v>718</v>
      </c>
      <c r="BB64" s="627" t="s">
        <v>726</v>
      </c>
    </row>
    <row r="65" spans="44:54" x14ac:dyDescent="0.25">
      <c r="AR65" s="625" t="s">
        <v>720</v>
      </c>
      <c r="AS65" s="626" t="s">
        <v>680</v>
      </c>
      <c r="AT65" s="626" t="s">
        <v>721</v>
      </c>
      <c r="AU65" s="626">
        <v>200945</v>
      </c>
      <c r="AV65" s="626" t="s">
        <v>722</v>
      </c>
      <c r="AW65" s="626">
        <v>80009</v>
      </c>
      <c r="AX65" s="626" t="s">
        <v>669</v>
      </c>
      <c r="AY65" s="626" t="s">
        <v>723</v>
      </c>
      <c r="AZ65" s="626" t="s">
        <v>724</v>
      </c>
      <c r="BA65" s="626" t="s">
        <v>725</v>
      </c>
      <c r="BB65" s="627" t="s">
        <v>732</v>
      </c>
    </row>
    <row r="66" spans="44:54" x14ac:dyDescent="0.25">
      <c r="AR66" s="625" t="s">
        <v>727</v>
      </c>
      <c r="AS66" s="626" t="s">
        <v>680</v>
      </c>
      <c r="AT66" s="626" t="s">
        <v>728</v>
      </c>
      <c r="AU66" s="626">
        <v>2259</v>
      </c>
      <c r="AV66" s="626" t="s">
        <v>728</v>
      </c>
      <c r="AW66" s="626">
        <v>90009</v>
      </c>
      <c r="AX66" s="626" t="s">
        <v>669</v>
      </c>
      <c r="AY66" s="626" t="s">
        <v>729</v>
      </c>
      <c r="AZ66" s="626" t="s">
        <v>730</v>
      </c>
      <c r="BA66" s="626" t="s">
        <v>731</v>
      </c>
      <c r="BB66" s="627" t="s">
        <v>738</v>
      </c>
    </row>
    <row r="67" spans="44:54" x14ac:dyDescent="0.25">
      <c r="AR67" s="625" t="s">
        <v>733</v>
      </c>
      <c r="AS67" s="626" t="s">
        <v>680</v>
      </c>
      <c r="AT67" s="626" t="s">
        <v>734</v>
      </c>
      <c r="AU67" s="626">
        <v>200142</v>
      </c>
      <c r="AV67" s="626" t="s">
        <v>734</v>
      </c>
      <c r="AW67" s="626">
        <v>93060</v>
      </c>
      <c r="AX67" s="626" t="s">
        <v>669</v>
      </c>
      <c r="AY67" s="626" t="s">
        <v>735</v>
      </c>
      <c r="AZ67" s="626" t="s">
        <v>736</v>
      </c>
      <c r="BA67" s="626" t="s">
        <v>737</v>
      </c>
      <c r="BB67" s="627" t="s">
        <v>744</v>
      </c>
    </row>
    <row r="68" spans="44:54" x14ac:dyDescent="0.25">
      <c r="AR68" s="625" t="s">
        <v>739</v>
      </c>
      <c r="AS68" s="626" t="s">
        <v>680</v>
      </c>
      <c r="AT68" s="626" t="s">
        <v>740</v>
      </c>
      <c r="AU68" s="626">
        <v>100354</v>
      </c>
      <c r="AV68" s="626" t="s">
        <v>740</v>
      </c>
      <c r="AW68" s="626">
        <v>83003</v>
      </c>
      <c r="AX68" s="626" t="s">
        <v>669</v>
      </c>
      <c r="AY68" s="626" t="s">
        <v>741</v>
      </c>
      <c r="AZ68" s="626" t="s">
        <v>742</v>
      </c>
      <c r="BA68" s="626" t="s">
        <v>743</v>
      </c>
      <c r="BB68" s="627" t="s">
        <v>750</v>
      </c>
    </row>
    <row r="69" spans="44:54" x14ac:dyDescent="0.25">
      <c r="AR69" s="625" t="s">
        <v>745</v>
      </c>
      <c r="AS69" s="626" t="s">
        <v>680</v>
      </c>
      <c r="AT69" s="626" t="s">
        <v>746</v>
      </c>
      <c r="AU69" s="626">
        <v>4150</v>
      </c>
      <c r="AV69" s="626" t="s">
        <v>746</v>
      </c>
      <c r="AW69" s="626">
        <v>97409</v>
      </c>
      <c r="AX69" s="626" t="s">
        <v>669</v>
      </c>
      <c r="AY69" s="626" t="s">
        <v>747</v>
      </c>
      <c r="AZ69" s="626" t="s">
        <v>748</v>
      </c>
      <c r="BA69" s="626" t="s">
        <v>749</v>
      </c>
      <c r="BB69" s="627" t="s">
        <v>756</v>
      </c>
    </row>
    <row r="70" spans="44:54" x14ac:dyDescent="0.25">
      <c r="AR70" s="625" t="s">
        <v>751</v>
      </c>
      <c r="AS70" s="626" t="s">
        <v>686</v>
      </c>
      <c r="AT70" s="626" t="s">
        <v>752</v>
      </c>
      <c r="AU70" s="626">
        <v>610274</v>
      </c>
      <c r="AV70" s="626" t="s">
        <v>686</v>
      </c>
      <c r="AW70" s="626">
        <v>10924</v>
      </c>
      <c r="AX70" s="626" t="s">
        <v>669</v>
      </c>
      <c r="AY70" s="626" t="s">
        <v>753</v>
      </c>
      <c r="AZ70" s="626" t="s">
        <v>754</v>
      </c>
      <c r="BA70" s="626" t="s">
        <v>755</v>
      </c>
      <c r="BB70" s="627" t="s">
        <v>763</v>
      </c>
    </row>
    <row r="71" spans="44:54" x14ac:dyDescent="0.25">
      <c r="AR71" s="625" t="s">
        <v>757</v>
      </c>
      <c r="AS71" s="626" t="s">
        <v>693</v>
      </c>
      <c r="AT71" s="626" t="s">
        <v>758</v>
      </c>
      <c r="AU71" s="626">
        <v>1284</v>
      </c>
      <c r="AV71" s="626" t="s">
        <v>759</v>
      </c>
      <c r="AW71" s="626">
        <v>15202</v>
      </c>
      <c r="AX71" s="626" t="s">
        <v>669</v>
      </c>
      <c r="AY71" s="626" t="s">
        <v>760</v>
      </c>
      <c r="AZ71" s="626" t="s">
        <v>761</v>
      </c>
      <c r="BA71" s="626" t="s">
        <v>762</v>
      </c>
      <c r="BB71" s="627" t="s">
        <v>770</v>
      </c>
    </row>
    <row r="72" spans="44:54" x14ac:dyDescent="0.25">
      <c r="AR72" s="625" t="s">
        <v>764</v>
      </c>
      <c r="AS72" s="626" t="s">
        <v>693</v>
      </c>
      <c r="AT72" s="626" t="s">
        <v>765</v>
      </c>
      <c r="AU72" s="626">
        <v>900210</v>
      </c>
      <c r="AV72" s="626" t="s">
        <v>766</v>
      </c>
      <c r="AW72" s="626">
        <v>14438</v>
      </c>
      <c r="AX72" s="626" t="s">
        <v>669</v>
      </c>
      <c r="AY72" s="626" t="s">
        <v>767</v>
      </c>
      <c r="AZ72" s="626" t="s">
        <v>768</v>
      </c>
      <c r="BA72" s="626" t="s">
        <v>769</v>
      </c>
      <c r="BB72" s="627"/>
    </row>
    <row r="73" spans="44:54" x14ac:dyDescent="0.25">
      <c r="AR73" s="625" t="s">
        <v>771</v>
      </c>
      <c r="AS73" s="626" t="s">
        <v>700</v>
      </c>
      <c r="AT73" s="626" t="s">
        <v>772</v>
      </c>
      <c r="AU73" s="626">
        <v>105020</v>
      </c>
      <c r="AV73" s="626" t="s">
        <v>700</v>
      </c>
      <c r="AW73" s="626">
        <v>28050</v>
      </c>
      <c r="AX73" s="626" t="s">
        <v>669</v>
      </c>
      <c r="AY73" s="626" t="s">
        <v>773</v>
      </c>
      <c r="AZ73" s="626" t="s">
        <v>774</v>
      </c>
      <c r="BA73" s="626" t="s">
        <v>775</v>
      </c>
      <c r="BB73" s="627"/>
    </row>
    <row r="74" spans="44:54" x14ac:dyDescent="0.25">
      <c r="AR74" s="625" t="s">
        <v>776</v>
      </c>
      <c r="AS74" s="626" t="s">
        <v>707</v>
      </c>
      <c r="AT74" s="626" t="s">
        <v>777</v>
      </c>
      <c r="AU74" s="626"/>
      <c r="AV74" s="626"/>
      <c r="AW74" s="626"/>
      <c r="AX74" s="626" t="s">
        <v>669</v>
      </c>
      <c r="AY74" s="626" t="s">
        <v>778</v>
      </c>
      <c r="AZ74" s="626" t="s">
        <v>779</v>
      </c>
      <c r="BA74" s="626" t="s">
        <v>780</v>
      </c>
      <c r="BB74" s="627"/>
    </row>
    <row r="75" spans="44:54" x14ac:dyDescent="0.25">
      <c r="AR75" s="625" t="s">
        <v>781</v>
      </c>
      <c r="AS75" s="626" t="s">
        <v>707</v>
      </c>
      <c r="AT75" s="626" t="s">
        <v>777</v>
      </c>
      <c r="AU75" s="626">
        <v>111453</v>
      </c>
      <c r="AV75" s="626" t="s">
        <v>707</v>
      </c>
      <c r="AW75" s="626">
        <v>20414</v>
      </c>
      <c r="AX75" s="626" t="s">
        <v>669</v>
      </c>
      <c r="AY75" s="626" t="s">
        <v>782</v>
      </c>
      <c r="AZ75" s="626" t="s">
        <v>783</v>
      </c>
      <c r="BA75" s="626" t="s">
        <v>784</v>
      </c>
      <c r="BB75" s="627"/>
    </row>
    <row r="76" spans="44:54" x14ac:dyDescent="0.25">
      <c r="AR76" s="625" t="s">
        <v>785</v>
      </c>
      <c r="AS76" s="626" t="s">
        <v>707</v>
      </c>
      <c r="AT76" s="626" t="s">
        <v>777</v>
      </c>
      <c r="AU76" s="626">
        <v>111484</v>
      </c>
      <c r="AV76" s="626" t="s">
        <v>707</v>
      </c>
      <c r="AW76" s="626">
        <v>20414</v>
      </c>
      <c r="AX76" s="626" t="s">
        <v>669</v>
      </c>
      <c r="AY76" s="626" t="s">
        <v>786</v>
      </c>
      <c r="AZ76" s="626" t="s">
        <v>787</v>
      </c>
      <c r="BA76" s="626" t="s">
        <v>788</v>
      </c>
      <c r="BB76" s="627"/>
    </row>
    <row r="77" spans="44:54" x14ac:dyDescent="0.25">
      <c r="AR77" s="625" t="s">
        <v>789</v>
      </c>
      <c r="AS77" s="626" t="s">
        <v>713</v>
      </c>
      <c r="AT77" s="626" t="s">
        <v>790</v>
      </c>
      <c r="AU77" s="626">
        <v>100742</v>
      </c>
      <c r="AV77" s="626" t="s">
        <v>791</v>
      </c>
      <c r="AW77" s="626">
        <v>64207</v>
      </c>
      <c r="AX77" s="626" t="s">
        <v>669</v>
      </c>
      <c r="AY77" s="626" t="s">
        <v>792</v>
      </c>
      <c r="AZ77" s="626" t="s">
        <v>793</v>
      </c>
      <c r="BA77" s="626" t="s">
        <v>794</v>
      </c>
      <c r="BB77" s="627"/>
    </row>
    <row r="78" spans="44:54" x14ac:dyDescent="0.25">
      <c r="AR78" s="625" t="s">
        <v>795</v>
      </c>
      <c r="AS78" s="626" t="s">
        <v>713</v>
      </c>
      <c r="AT78" s="626" t="s">
        <v>796</v>
      </c>
      <c r="AU78" s="626">
        <v>180432</v>
      </c>
      <c r="AV78" s="626" t="s">
        <v>797</v>
      </c>
      <c r="AW78" s="626">
        <v>60085</v>
      </c>
      <c r="AX78" s="626" t="s">
        <v>669</v>
      </c>
      <c r="AY78" s="626" t="s">
        <v>798</v>
      </c>
      <c r="AZ78" s="626" t="s">
        <v>799</v>
      </c>
      <c r="BA78" s="626" t="s">
        <v>800</v>
      </c>
      <c r="BB78" s="627"/>
    </row>
    <row r="79" spans="44:54" x14ac:dyDescent="0.25">
      <c r="AR79" s="625" t="s">
        <v>801</v>
      </c>
      <c r="AS79" s="626" t="s">
        <v>713</v>
      </c>
      <c r="AT79" s="626" t="s">
        <v>802</v>
      </c>
      <c r="AU79" s="626">
        <v>100454</v>
      </c>
      <c r="AV79" s="626" t="s">
        <v>802</v>
      </c>
      <c r="AW79" s="626">
        <v>35334</v>
      </c>
      <c r="AX79" s="626" t="s">
        <v>669</v>
      </c>
      <c r="AY79" s="626" t="s">
        <v>803</v>
      </c>
      <c r="AZ79" s="626" t="s">
        <v>804</v>
      </c>
      <c r="BA79" s="626" t="s">
        <v>805</v>
      </c>
      <c r="BB79" s="627"/>
    </row>
    <row r="80" spans="44:54" x14ac:dyDescent="0.25">
      <c r="AR80" s="625" t="s">
        <v>806</v>
      </c>
      <c r="AS80" s="626" t="s">
        <v>807</v>
      </c>
      <c r="AT80" s="626" t="s">
        <v>808</v>
      </c>
      <c r="AU80" s="626">
        <v>2264</v>
      </c>
      <c r="AV80" s="626" t="s">
        <v>809</v>
      </c>
      <c r="AW80" s="626">
        <v>18409</v>
      </c>
      <c r="AX80" s="626" t="s">
        <v>669</v>
      </c>
      <c r="AY80" s="626" t="s">
        <v>810</v>
      </c>
      <c r="AZ80" s="626" t="s">
        <v>811</v>
      </c>
      <c r="BA80" s="626" t="s">
        <v>812</v>
      </c>
      <c r="BB80" s="627"/>
    </row>
    <row r="81" spans="44:54" x14ac:dyDescent="0.25">
      <c r="AR81" s="625" t="s">
        <v>813</v>
      </c>
      <c r="AS81" s="626" t="s">
        <v>726</v>
      </c>
      <c r="AT81" s="626" t="s">
        <v>814</v>
      </c>
      <c r="AU81" s="626">
        <v>2338</v>
      </c>
      <c r="AV81" s="626" t="s">
        <v>815</v>
      </c>
      <c r="AW81" s="626">
        <v>38013</v>
      </c>
      <c r="AX81" s="626" t="s">
        <v>669</v>
      </c>
      <c r="AY81" s="626" t="s">
        <v>816</v>
      </c>
      <c r="AZ81" s="626" t="s">
        <v>817</v>
      </c>
      <c r="BA81" s="626" t="s">
        <v>818</v>
      </c>
      <c r="BB81" s="627"/>
    </row>
    <row r="82" spans="44:54" x14ac:dyDescent="0.25">
      <c r="AR82" s="625" t="s">
        <v>819</v>
      </c>
      <c r="AS82" s="626" t="s">
        <v>726</v>
      </c>
      <c r="AT82" s="626" t="s">
        <v>820</v>
      </c>
      <c r="AU82" s="626">
        <v>2629</v>
      </c>
      <c r="AV82" s="626" t="s">
        <v>821</v>
      </c>
      <c r="AW82" s="626">
        <v>30026</v>
      </c>
      <c r="AX82" s="626" t="s">
        <v>669</v>
      </c>
      <c r="AY82" s="626" t="s">
        <v>822</v>
      </c>
      <c r="AZ82" s="626" t="s">
        <v>823</v>
      </c>
      <c r="BA82" s="626" t="s">
        <v>824</v>
      </c>
      <c r="BB82" s="627"/>
    </row>
    <row r="83" spans="44:54" x14ac:dyDescent="0.25">
      <c r="AR83" s="625" t="s">
        <v>825</v>
      </c>
      <c r="AS83" s="626" t="s">
        <v>726</v>
      </c>
      <c r="AT83" s="626" t="s">
        <v>826</v>
      </c>
      <c r="AU83" s="626">
        <v>2469</v>
      </c>
      <c r="AV83" s="626" t="s">
        <v>827</v>
      </c>
      <c r="AW83" s="626">
        <v>26014</v>
      </c>
      <c r="AX83" s="626" t="s">
        <v>669</v>
      </c>
      <c r="AY83" s="626" t="s">
        <v>828</v>
      </c>
      <c r="AZ83" s="626" t="s">
        <v>829</v>
      </c>
      <c r="BA83" s="626" t="s">
        <v>830</v>
      </c>
      <c r="BB83" s="627"/>
    </row>
    <row r="84" spans="44:54" x14ac:dyDescent="0.25">
      <c r="AR84" s="625" t="s">
        <v>831</v>
      </c>
      <c r="AS84" s="626" t="s">
        <v>726</v>
      </c>
      <c r="AT84" s="626" t="s">
        <v>832</v>
      </c>
      <c r="AU84" s="626">
        <v>2148</v>
      </c>
      <c r="AV84" s="626" t="s">
        <v>833</v>
      </c>
      <c r="AW84" s="626">
        <v>49011</v>
      </c>
      <c r="AX84" s="626" t="s">
        <v>669</v>
      </c>
      <c r="AY84" s="626" t="s">
        <v>834</v>
      </c>
      <c r="AZ84" s="626" t="s">
        <v>835</v>
      </c>
      <c r="BA84" s="626" t="s">
        <v>836</v>
      </c>
      <c r="BB84" s="627"/>
    </row>
    <row r="85" spans="44:54" x14ac:dyDescent="0.25">
      <c r="AR85" s="625" t="s">
        <v>837</v>
      </c>
      <c r="AS85" s="626" t="s">
        <v>838</v>
      </c>
      <c r="AT85" s="626" t="s">
        <v>839</v>
      </c>
      <c r="AU85" s="626">
        <v>101855</v>
      </c>
      <c r="AV85" s="626" t="s">
        <v>840</v>
      </c>
      <c r="AW85" s="626">
        <v>52018</v>
      </c>
      <c r="AX85" s="626" t="s">
        <v>669</v>
      </c>
      <c r="AY85" s="626" t="s">
        <v>841</v>
      </c>
      <c r="AZ85" s="626" t="s">
        <v>842</v>
      </c>
      <c r="BA85" s="626" t="s">
        <v>843</v>
      </c>
      <c r="BB85" s="627"/>
    </row>
    <row r="86" spans="44:54" x14ac:dyDescent="0.25">
      <c r="AR86" s="625" t="s">
        <v>844</v>
      </c>
      <c r="AS86" s="626" t="s">
        <v>838</v>
      </c>
      <c r="AT86" s="626" t="s">
        <v>845</v>
      </c>
      <c r="AU86" s="626">
        <v>100103</v>
      </c>
      <c r="AV86" s="626" t="s">
        <v>846</v>
      </c>
      <c r="AW86" s="626">
        <v>33501</v>
      </c>
      <c r="AX86" s="626" t="s">
        <v>669</v>
      </c>
      <c r="AY86" s="626" t="s">
        <v>847</v>
      </c>
      <c r="AZ86" s="626" t="s">
        <v>848</v>
      </c>
      <c r="BA86" s="626" t="s">
        <v>849</v>
      </c>
      <c r="BB86" s="627"/>
    </row>
    <row r="87" spans="44:54" x14ac:dyDescent="0.25">
      <c r="AR87" s="625" t="s">
        <v>850</v>
      </c>
      <c r="AS87" s="626" t="s">
        <v>838</v>
      </c>
      <c r="AT87" s="626" t="s">
        <v>851</v>
      </c>
      <c r="AU87" s="626">
        <v>104344</v>
      </c>
      <c r="AV87" s="626" t="s">
        <v>852</v>
      </c>
      <c r="AW87" s="626">
        <v>44043</v>
      </c>
      <c r="AX87" s="626" t="s">
        <v>669</v>
      </c>
      <c r="AY87" s="626" t="s">
        <v>853</v>
      </c>
      <c r="AZ87" s="626" t="s">
        <v>854</v>
      </c>
      <c r="BA87" s="626" t="s">
        <v>855</v>
      </c>
      <c r="BB87" s="627"/>
    </row>
    <row r="88" spans="44:54" x14ac:dyDescent="0.25">
      <c r="AR88" s="625" t="s">
        <v>856</v>
      </c>
      <c r="AS88" s="626" t="s">
        <v>838</v>
      </c>
      <c r="AT88" s="626" t="s">
        <v>857</v>
      </c>
      <c r="AU88" s="626">
        <v>100627</v>
      </c>
      <c r="AV88" s="626" t="s">
        <v>858</v>
      </c>
      <c r="AW88" s="626">
        <v>47006</v>
      </c>
      <c r="AX88" s="626" t="s">
        <v>669</v>
      </c>
      <c r="AY88" s="626" t="s">
        <v>859</v>
      </c>
      <c r="AZ88" s="626" t="s">
        <v>860</v>
      </c>
      <c r="BA88" s="626" t="s">
        <v>861</v>
      </c>
      <c r="BB88" s="627"/>
    </row>
    <row r="89" spans="44:54" x14ac:dyDescent="0.25">
      <c r="AR89" s="625" t="s">
        <v>862</v>
      </c>
      <c r="AS89" s="626" t="s">
        <v>838</v>
      </c>
      <c r="AT89" s="626" t="s">
        <v>863</v>
      </c>
      <c r="AU89" s="626">
        <v>102764</v>
      </c>
      <c r="AV89" s="626" t="s">
        <v>644</v>
      </c>
      <c r="AW89" s="626">
        <v>40018</v>
      </c>
      <c r="AX89" s="626" t="s">
        <v>669</v>
      </c>
      <c r="AY89" s="626" t="s">
        <v>864</v>
      </c>
      <c r="AZ89" s="626" t="s">
        <v>865</v>
      </c>
      <c r="BA89" s="626" t="s">
        <v>866</v>
      </c>
      <c r="BB89" s="627"/>
    </row>
    <row r="90" spans="44:54" x14ac:dyDescent="0.25">
      <c r="AR90" s="625" t="s">
        <v>867</v>
      </c>
      <c r="AS90" s="626" t="s">
        <v>838</v>
      </c>
      <c r="AT90" s="626" t="s">
        <v>868</v>
      </c>
      <c r="AU90" s="626">
        <v>450520</v>
      </c>
      <c r="AV90" s="626" t="s">
        <v>869</v>
      </c>
      <c r="AW90" s="626">
        <v>50880</v>
      </c>
      <c r="AX90" s="626" t="s">
        <v>669</v>
      </c>
      <c r="AY90" s="626" t="s">
        <v>870</v>
      </c>
      <c r="AZ90" s="626" t="s">
        <v>871</v>
      </c>
      <c r="BA90" s="626" t="s">
        <v>872</v>
      </c>
      <c r="BB90" s="627"/>
    </row>
    <row r="91" spans="44:54" x14ac:dyDescent="0.25">
      <c r="AR91" s="625" t="s">
        <v>873</v>
      </c>
      <c r="AS91" s="626" t="s">
        <v>838</v>
      </c>
      <c r="AT91" s="626" t="s">
        <v>874</v>
      </c>
      <c r="AU91" s="626">
        <v>500253</v>
      </c>
      <c r="AV91" s="626" t="s">
        <v>875</v>
      </c>
      <c r="AW91" s="626">
        <v>47870</v>
      </c>
      <c r="AX91" s="626" t="s">
        <v>669</v>
      </c>
      <c r="AY91" s="626" t="s">
        <v>876</v>
      </c>
      <c r="AZ91" s="626" t="s">
        <v>877</v>
      </c>
      <c r="BA91" s="626" t="s">
        <v>878</v>
      </c>
      <c r="BB91" s="627"/>
    </row>
    <row r="92" spans="44:54" x14ac:dyDescent="0.25">
      <c r="AR92" s="625" t="s">
        <v>879</v>
      </c>
      <c r="AS92" s="626" t="s">
        <v>838</v>
      </c>
      <c r="AT92" s="626" t="s">
        <v>880</v>
      </c>
      <c r="AU92" s="626">
        <v>3629</v>
      </c>
      <c r="AV92" s="626" t="s">
        <v>881</v>
      </c>
      <c r="AW92" s="626">
        <v>48020</v>
      </c>
      <c r="AX92" s="626" t="s">
        <v>669</v>
      </c>
      <c r="AY92" s="626" t="s">
        <v>882</v>
      </c>
      <c r="AZ92" s="626" t="s">
        <v>883</v>
      </c>
      <c r="BA92" s="626" t="s">
        <v>884</v>
      </c>
      <c r="BB92" s="627"/>
    </row>
    <row r="93" spans="44:54" x14ac:dyDescent="0.25">
      <c r="AR93" s="625" t="s">
        <v>885</v>
      </c>
      <c r="AS93" s="626" t="s">
        <v>886</v>
      </c>
      <c r="AT93" s="626" t="s">
        <v>887</v>
      </c>
      <c r="AU93" s="626">
        <v>100452</v>
      </c>
      <c r="AV93" s="626" t="s">
        <v>888</v>
      </c>
      <c r="AW93" s="626">
        <v>56034</v>
      </c>
      <c r="AX93" s="626" t="s">
        <v>669</v>
      </c>
      <c r="AY93" s="626" t="s">
        <v>889</v>
      </c>
      <c r="AZ93" s="626" t="s">
        <v>890</v>
      </c>
      <c r="BA93" s="626" t="s">
        <v>891</v>
      </c>
      <c r="BB93" s="627"/>
    </row>
    <row r="94" spans="44:54" x14ac:dyDescent="0.25">
      <c r="AR94" s="625" t="s">
        <v>892</v>
      </c>
      <c r="AS94" s="626" t="s">
        <v>744</v>
      </c>
      <c r="AT94" s="626" t="s">
        <v>893</v>
      </c>
      <c r="AU94" s="626">
        <v>102245</v>
      </c>
      <c r="AV94" s="626" t="s">
        <v>894</v>
      </c>
      <c r="AW94" s="626">
        <v>66022</v>
      </c>
      <c r="AX94" s="626" t="s">
        <v>669</v>
      </c>
      <c r="AY94" s="626" t="s">
        <v>895</v>
      </c>
      <c r="AZ94" s="626" t="s">
        <v>896</v>
      </c>
      <c r="BA94" s="626" t="s">
        <v>897</v>
      </c>
      <c r="BB94" s="627"/>
    </row>
    <row r="95" spans="44:54" x14ac:dyDescent="0.25">
      <c r="AR95" s="625" t="s">
        <v>898</v>
      </c>
      <c r="AS95" s="626" t="s">
        <v>750</v>
      </c>
      <c r="AT95" s="626" t="s">
        <v>899</v>
      </c>
      <c r="AU95" s="626">
        <v>100227</v>
      </c>
      <c r="AV95" s="626" t="s">
        <v>900</v>
      </c>
      <c r="AW95" s="626">
        <v>1072</v>
      </c>
      <c r="AX95" s="626" t="s">
        <v>669</v>
      </c>
      <c r="AY95" s="626" t="s">
        <v>901</v>
      </c>
      <c r="AZ95" s="626" t="s">
        <v>902</v>
      </c>
      <c r="BA95" s="626" t="s">
        <v>903</v>
      </c>
      <c r="BB95" s="627"/>
    </row>
    <row r="96" spans="44:54" x14ac:dyDescent="0.25">
      <c r="AR96" s="625" t="s">
        <v>904</v>
      </c>
      <c r="AS96" s="626" t="s">
        <v>905</v>
      </c>
      <c r="AT96" s="626" t="s">
        <v>906</v>
      </c>
      <c r="AU96" s="626">
        <v>180229</v>
      </c>
      <c r="AV96" s="626" t="s">
        <v>907</v>
      </c>
      <c r="AW96" s="626">
        <v>39029</v>
      </c>
      <c r="AX96" s="626" t="s">
        <v>669</v>
      </c>
      <c r="AY96" s="626" t="s">
        <v>908</v>
      </c>
      <c r="AZ96" s="626" t="s">
        <v>909</v>
      </c>
      <c r="BA96" s="626" t="s">
        <v>910</v>
      </c>
      <c r="BB96" s="627"/>
    </row>
    <row r="97" spans="44:54" x14ac:dyDescent="0.25">
      <c r="AR97" s="625" t="s">
        <v>911</v>
      </c>
      <c r="AS97" s="626" t="s">
        <v>912</v>
      </c>
      <c r="AT97" s="626" t="s">
        <v>913</v>
      </c>
      <c r="AU97" s="626">
        <v>1434</v>
      </c>
      <c r="AV97" s="626" t="s">
        <v>914</v>
      </c>
      <c r="AW97" s="626">
        <v>25504</v>
      </c>
      <c r="AX97" s="626" t="s">
        <v>669</v>
      </c>
      <c r="AY97" s="626" t="s">
        <v>915</v>
      </c>
      <c r="AZ97" s="626" t="s">
        <v>916</v>
      </c>
      <c r="BA97" s="626" t="s">
        <v>917</v>
      </c>
      <c r="BB97" s="627"/>
    </row>
    <row r="98" spans="44:54" x14ac:dyDescent="0.25">
      <c r="AR98" s="625" t="s">
        <v>918</v>
      </c>
      <c r="AS98" s="626" t="s">
        <v>912</v>
      </c>
      <c r="AT98" s="626" t="s">
        <v>919</v>
      </c>
      <c r="AU98" s="626">
        <v>2380</v>
      </c>
      <c r="AV98" s="626" t="s">
        <v>920</v>
      </c>
      <c r="AW98" s="626">
        <v>24022</v>
      </c>
      <c r="AX98" s="626" t="s">
        <v>669</v>
      </c>
      <c r="AY98" s="626" t="s">
        <v>921</v>
      </c>
      <c r="AZ98" s="626" t="s">
        <v>922</v>
      </c>
      <c r="BA98" s="626" t="s">
        <v>923</v>
      </c>
      <c r="BB98" s="627"/>
    </row>
    <row r="99" spans="44:54" x14ac:dyDescent="0.25">
      <c r="AR99" s="625" t="s">
        <v>924</v>
      </c>
      <c r="AS99" s="626" t="s">
        <v>770</v>
      </c>
      <c r="AT99" s="626" t="s">
        <v>925</v>
      </c>
      <c r="AU99" s="626">
        <v>900406</v>
      </c>
      <c r="AV99" s="626" t="s">
        <v>926</v>
      </c>
      <c r="AW99" s="626">
        <v>99107</v>
      </c>
      <c r="AX99" s="626" t="s">
        <v>669</v>
      </c>
      <c r="AY99" s="626" t="s">
        <v>927</v>
      </c>
      <c r="AZ99" s="626" t="s">
        <v>928</v>
      </c>
      <c r="BA99" s="626" t="s">
        <v>929</v>
      </c>
      <c r="BB99" s="627"/>
    </row>
    <row r="100" spans="44:54" x14ac:dyDescent="0.25">
      <c r="AR100" s="625"/>
      <c r="AS100" s="626"/>
      <c r="AT100" s="626"/>
      <c r="AU100" s="626"/>
      <c r="AV100" s="626"/>
      <c r="AW100" s="626"/>
      <c r="AX100" s="626"/>
      <c r="AY100" s="626"/>
      <c r="AZ100" s="626"/>
      <c r="BA100" s="626"/>
      <c r="BB100" s="627"/>
    </row>
    <row r="101" spans="44:54" x14ac:dyDescent="0.25">
      <c r="AR101" s="628" t="s">
        <v>930</v>
      </c>
      <c r="AS101" s="626"/>
      <c r="AT101" s="626"/>
      <c r="AU101" s="626"/>
      <c r="AV101" s="626"/>
      <c r="AW101" s="626"/>
      <c r="AX101" s="626"/>
      <c r="AY101" s="626"/>
      <c r="AZ101" s="626"/>
      <c r="BA101" s="626"/>
      <c r="BB101" s="627"/>
    </row>
    <row r="102" spans="44:54" x14ac:dyDescent="0.25">
      <c r="AR102" s="629" t="s">
        <v>931</v>
      </c>
      <c r="AS102" s="626"/>
      <c r="AT102" s="626"/>
      <c r="AU102" s="626"/>
      <c r="AV102" s="626"/>
      <c r="AW102" s="626"/>
      <c r="AX102" s="626"/>
      <c r="AY102" s="626"/>
      <c r="AZ102" s="626"/>
      <c r="BA102" s="626"/>
      <c r="BB102" s="627"/>
    </row>
    <row r="103" spans="44:54" x14ac:dyDescent="0.25">
      <c r="AR103" s="629" t="s">
        <v>932</v>
      </c>
      <c r="AS103" s="626"/>
      <c r="AT103" s="626"/>
      <c r="AU103" s="626"/>
      <c r="AV103" s="626"/>
      <c r="AW103" s="626"/>
      <c r="AX103" s="626"/>
      <c r="AY103" s="626"/>
      <c r="AZ103" s="626"/>
      <c r="BA103" s="626"/>
      <c r="BB103" s="627"/>
    </row>
    <row r="104" spans="44:54" x14ac:dyDescent="0.25">
      <c r="AR104" s="629" t="s">
        <v>933</v>
      </c>
      <c r="AS104" s="626"/>
      <c r="AT104" s="626"/>
      <c r="AU104" s="626"/>
      <c r="AV104" s="626"/>
      <c r="AW104" s="626"/>
      <c r="AX104" s="626"/>
      <c r="AY104" s="626"/>
      <c r="AZ104" s="626"/>
      <c r="BA104" s="626"/>
      <c r="BB104" s="627"/>
    </row>
    <row r="105" spans="44:54" x14ac:dyDescent="0.25">
      <c r="AR105" s="625" t="s">
        <v>654</v>
      </c>
      <c r="AS105" s="626"/>
      <c r="AT105" s="626"/>
      <c r="AU105" s="626"/>
      <c r="AV105" s="626"/>
      <c r="AW105" s="626"/>
      <c r="AX105" s="626"/>
      <c r="AY105" s="626"/>
      <c r="AZ105" s="626"/>
      <c r="BA105" s="626"/>
      <c r="BB105" s="632"/>
    </row>
    <row r="106" spans="44:54" x14ac:dyDescent="0.25">
      <c r="AR106" s="630"/>
      <c r="AS106" s="631"/>
      <c r="AT106" s="631"/>
      <c r="AU106" s="631"/>
      <c r="AV106" s="631"/>
      <c r="AW106" s="631"/>
      <c r="AX106" s="631"/>
      <c r="AY106" s="631"/>
      <c r="AZ106" s="631"/>
      <c r="BA106" s="631"/>
    </row>
  </sheetData>
  <sheetProtection algorithmName="SHA-512" hashValue="Iz6V/VsEBsQzJfGxc+HcgbWC5H5lKQwyJzV3GbHJ6wUPCReeD0nCVtflZfLIoFmSO7Uxvg+ARLmjacKwBXL1KQ==" saltValue="IZ7zqmcgYloERayX9V0yUA==" spinCount="100000" sheet="1" selectLockedCells="1"/>
  <mergeCells count="12">
    <mergeCell ref="AA19:AH19"/>
    <mergeCell ref="D32:I32"/>
    <mergeCell ref="C3:P3"/>
    <mergeCell ref="V3:AJ3"/>
    <mergeCell ref="W4:AJ4"/>
    <mergeCell ref="W5:AJ5"/>
    <mergeCell ref="C8:R8"/>
    <mergeCell ref="C11:R11"/>
    <mergeCell ref="C12:R12"/>
    <mergeCell ref="C13:R13"/>
    <mergeCell ref="C14:R14"/>
    <mergeCell ref="C15:R15"/>
  </mergeCells>
  <dataValidations count="2">
    <dataValidation type="list" allowBlank="1" showInputMessage="1" showErrorMessage="1" sqref="AO4" xr:uid="{00000000-0002-0000-0200-000000000000}">
      <formula1>INDIRECT($AM$4)</formula1>
    </dataValidation>
    <dataValidation type="list" allowBlank="1" showInputMessage="1" showErrorMessage="1" sqref="AM4" xr:uid="{00000000-0002-0000-0200-000001000000}">
      <formula1>$BB$55:$BB$71</formula1>
    </dataValidation>
  </dataValidations>
  <hyperlinks>
    <hyperlink ref="AR101" r:id="rId1" xr:uid="{00000000-0004-0000-0200-000000000000}"/>
  </hyperlinks>
  <pageMargins left="0.7" right="0.7" top="0.78740157499999996" bottom="0.78740157499999996"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BA313"/>
  <sheetViews>
    <sheetView showGridLines="0" showRowColHeaders="0" showRuler="0" showWhiteSpace="0" zoomScale="130" zoomScaleNormal="130" zoomScaleSheetLayoutView="120" zoomScalePageLayoutView="130" workbookViewId="0">
      <selection activeCell="D7" sqref="D7:K7"/>
    </sheetView>
  </sheetViews>
  <sheetFormatPr baseColWidth="10" defaultColWidth="2.88671875" defaultRowHeight="15" customHeight="1" x14ac:dyDescent="0.25"/>
  <cols>
    <col min="1" max="1" width="1.109375" style="93" customWidth="1"/>
    <col min="2" max="2" width="0.6640625" style="93" customWidth="1"/>
    <col min="3" max="3" width="0.44140625" style="93" customWidth="1"/>
    <col min="4" max="4" width="3.33203125" style="93" customWidth="1"/>
    <col min="5" max="8" width="2.88671875" style="93" customWidth="1"/>
    <col min="9" max="9" width="3.6640625" style="93" customWidth="1"/>
    <col min="10" max="16" width="2.88671875" style="93" customWidth="1"/>
    <col min="17" max="17" width="3.33203125" style="93" customWidth="1"/>
    <col min="18" max="20" width="2.88671875" style="93" customWidth="1"/>
    <col min="21" max="21" width="2.44140625" style="93" customWidth="1"/>
    <col min="22" max="32" width="2.88671875" style="93" customWidth="1"/>
    <col min="33" max="33" width="1.6640625" style="93" customWidth="1"/>
    <col min="34" max="34" width="0.6640625" style="93" customWidth="1"/>
    <col min="35" max="35" width="2.88671875" style="93" customWidth="1"/>
    <col min="36" max="36" width="3.88671875" style="93" customWidth="1"/>
    <col min="37" max="37" width="7.44140625" style="93" customWidth="1"/>
    <col min="38" max="41" width="2.88671875" style="93" customWidth="1"/>
    <col min="42" max="42" width="2.88671875" style="93" hidden="1" customWidth="1"/>
    <col min="43" max="43" width="2.44140625" style="93" hidden="1" customWidth="1"/>
    <col min="44" max="53" width="4.109375" style="93" hidden="1" customWidth="1"/>
    <col min="54" max="56" width="4.109375" style="93" customWidth="1"/>
    <col min="57" max="16384" width="2.88671875" style="93"/>
  </cols>
  <sheetData>
    <row r="1" spans="2:34" ht="6" customHeight="1" thickBot="1" x14ac:dyDescent="0.3"/>
    <row r="2" spans="2:34" ht="15" customHeight="1" x14ac:dyDescent="0.25">
      <c r="B2" s="439"/>
      <c r="C2" s="438"/>
      <c r="D2" s="438"/>
      <c r="E2" s="438"/>
      <c r="F2" s="438"/>
      <c r="G2" s="438"/>
      <c r="H2" s="438"/>
      <c r="I2" s="438"/>
      <c r="J2" s="437"/>
      <c r="K2" s="852" t="s">
        <v>393</v>
      </c>
      <c r="L2" s="853"/>
      <c r="M2" s="853"/>
      <c r="N2" s="853"/>
      <c r="O2" s="853"/>
      <c r="P2" s="853"/>
      <c r="Q2" s="853"/>
      <c r="R2" s="853"/>
      <c r="S2" s="853"/>
      <c r="T2" s="853"/>
      <c r="U2" s="853"/>
      <c r="V2" s="853"/>
      <c r="W2" s="853"/>
      <c r="X2" s="853"/>
      <c r="Y2" s="853"/>
      <c r="Z2" s="854"/>
      <c r="AA2" s="94"/>
      <c r="AB2" s="94"/>
      <c r="AC2" s="94"/>
      <c r="AD2" s="94"/>
      <c r="AE2" s="94"/>
      <c r="AF2" s="94"/>
      <c r="AG2" s="94"/>
      <c r="AH2" s="95" t="s">
        <v>17</v>
      </c>
    </row>
    <row r="3" spans="2:34" ht="15" customHeight="1" x14ac:dyDescent="0.25">
      <c r="B3" s="96"/>
      <c r="C3" s="97"/>
      <c r="D3" s="97"/>
      <c r="E3" s="97"/>
      <c r="F3" s="506"/>
      <c r="G3" s="98"/>
      <c r="H3" s="97"/>
      <c r="I3" s="436"/>
      <c r="J3" s="435"/>
      <c r="K3" s="855"/>
      <c r="L3" s="856"/>
      <c r="M3" s="856"/>
      <c r="N3" s="856"/>
      <c r="O3" s="856"/>
      <c r="P3" s="856"/>
      <c r="Q3" s="856"/>
      <c r="R3" s="856"/>
      <c r="S3" s="856"/>
      <c r="T3" s="856"/>
      <c r="U3" s="856"/>
      <c r="V3" s="856"/>
      <c r="W3" s="856"/>
      <c r="X3" s="856"/>
      <c r="Y3" s="856"/>
      <c r="Z3" s="857"/>
      <c r="AA3" s="99"/>
      <c r="AB3" s="99"/>
      <c r="AC3" s="100" t="s">
        <v>18</v>
      </c>
      <c r="AD3" s="858">
        <f>vorbereitung!AE3</f>
        <v>43369</v>
      </c>
      <c r="AE3" s="858"/>
      <c r="AF3" s="858"/>
      <c r="AG3" s="858"/>
      <c r="AH3" s="859"/>
    </row>
    <row r="4" spans="2:34" ht="19.2" thickBot="1" x14ac:dyDescent="0.3">
      <c r="B4" s="434"/>
      <c r="C4" s="431"/>
      <c r="D4" s="431"/>
      <c r="E4" s="431"/>
      <c r="F4" s="433"/>
      <c r="G4" s="432"/>
      <c r="H4" s="431"/>
      <c r="I4" s="431"/>
      <c r="J4" s="430"/>
      <c r="K4" s="860"/>
      <c r="L4" s="861"/>
      <c r="M4" s="861"/>
      <c r="N4" s="861"/>
      <c r="O4" s="861"/>
      <c r="P4" s="861"/>
      <c r="Q4" s="861"/>
      <c r="R4" s="861"/>
      <c r="S4" s="861"/>
      <c r="T4" s="861"/>
      <c r="U4" s="861"/>
      <c r="V4" s="861"/>
      <c r="W4" s="861"/>
      <c r="X4" s="861"/>
      <c r="Y4" s="861"/>
      <c r="Z4" s="862"/>
      <c r="AA4" s="101"/>
      <c r="AB4" s="101"/>
      <c r="AC4" s="102" t="s">
        <v>26</v>
      </c>
      <c r="AD4" s="929">
        <f>vorbereitung!AE4</f>
        <v>43320</v>
      </c>
      <c r="AE4" s="929"/>
      <c r="AF4" s="929"/>
      <c r="AG4" s="929"/>
      <c r="AH4" s="930"/>
    </row>
    <row r="5" spans="2:34" s="99" customFormat="1" ht="3.75" customHeight="1" thickBot="1" x14ac:dyDescent="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2:34" ht="3.6" customHeight="1" x14ac:dyDescent="0.25">
      <c r="B6" s="104"/>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106"/>
    </row>
    <row r="7" spans="2:34" ht="15" customHeight="1" x14ac:dyDescent="0.25">
      <c r="B7" s="104"/>
      <c r="C7" s="99"/>
      <c r="D7" s="971"/>
      <c r="E7" s="972"/>
      <c r="F7" s="972"/>
      <c r="G7" s="972"/>
      <c r="H7" s="972"/>
      <c r="I7" s="972"/>
      <c r="J7" s="972"/>
      <c r="K7" s="973"/>
      <c r="L7" s="3"/>
      <c r="M7" s="3"/>
      <c r="N7" s="3"/>
      <c r="O7" s="4" t="s">
        <v>131</v>
      </c>
      <c r="P7" s="974" t="str">
        <f>IF(ISBLANK(vorbereitung!G7),"",vorbereitung!G7)</f>
        <v/>
      </c>
      <c r="Q7" s="975"/>
      <c r="R7" s="975"/>
      <c r="S7" s="976"/>
      <c r="T7" s="3"/>
      <c r="U7" s="3"/>
      <c r="V7" s="4" t="s">
        <v>0</v>
      </c>
      <c r="W7" s="940" t="str">
        <f>IF(ISBLANK(vorbereitung!O7),"",vorbereitung!O7)</f>
        <v/>
      </c>
      <c r="X7" s="941"/>
      <c r="Y7" s="942"/>
      <c r="Z7" s="99"/>
      <c r="AA7" s="100" t="s">
        <v>399</v>
      </c>
      <c r="AB7" s="906" t="s">
        <v>400</v>
      </c>
      <c r="AC7" s="907"/>
      <c r="AD7" s="907"/>
      <c r="AE7" s="907"/>
      <c r="AF7" s="907"/>
      <c r="AG7" s="908"/>
      <c r="AH7" s="106"/>
    </row>
    <row r="8" spans="2:34" ht="2.25" customHeight="1" x14ac:dyDescent="0.25">
      <c r="B8" s="104"/>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106"/>
    </row>
    <row r="9" spans="2:34" ht="2.25" customHeight="1" x14ac:dyDescent="0.25">
      <c r="B9" s="104"/>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106"/>
    </row>
    <row r="10" spans="2:34" ht="15" customHeight="1" x14ac:dyDescent="0.25">
      <c r="B10" s="104"/>
      <c r="C10" s="99"/>
      <c r="D10" s="100"/>
      <c r="E10" s="99"/>
      <c r="F10" s="99"/>
      <c r="G10" s="100" t="s">
        <v>247</v>
      </c>
      <c r="H10" s="943"/>
      <c r="I10" s="944"/>
      <c r="J10" s="384"/>
      <c r="K10" s="99"/>
      <c r="L10" s="100" t="s">
        <v>415</v>
      </c>
      <c r="M10" s="909"/>
      <c r="N10" s="910"/>
      <c r="O10" s="911"/>
      <c r="P10" s="384"/>
      <c r="Q10" s="354" t="s">
        <v>416</v>
      </c>
      <c r="R10" s="948"/>
      <c r="S10" s="949"/>
      <c r="T10" s="99"/>
      <c r="U10" s="99"/>
      <c r="V10" s="100" t="s">
        <v>316</v>
      </c>
      <c r="W10" s="945" t="str">
        <f>AD89</f>
        <v/>
      </c>
      <c r="X10" s="946"/>
      <c r="Y10" s="947"/>
      <c r="Z10" s="99"/>
      <c r="AA10" s="353" t="s">
        <v>313</v>
      </c>
      <c r="AB10" s="934" t="str">
        <f>M21</f>
        <v/>
      </c>
      <c r="AC10" s="935"/>
      <c r="AD10" s="936"/>
      <c r="AE10" s="521"/>
      <c r="AF10" s="521"/>
      <c r="AG10" s="521"/>
      <c r="AH10" s="106"/>
    </row>
    <row r="11" spans="2:34" ht="2.25" customHeight="1" x14ac:dyDescent="0.25">
      <c r="B11" s="104"/>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521"/>
      <c r="AF11" s="521"/>
      <c r="AG11" s="521"/>
      <c r="AH11" s="106"/>
    </row>
    <row r="12" spans="2:34" ht="2.25" customHeight="1" x14ac:dyDescent="0.25">
      <c r="B12" s="104"/>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521"/>
      <c r="AF12" s="521"/>
      <c r="AG12" s="521"/>
      <c r="AH12" s="106"/>
    </row>
    <row r="13" spans="2:34" s="121" customFormat="1" ht="2.25" customHeight="1" x14ac:dyDescent="0.25">
      <c r="B13" s="115"/>
      <c r="C13" s="416"/>
      <c r="D13" s="415"/>
      <c r="E13" s="415"/>
      <c r="F13" s="429"/>
      <c r="G13" s="415"/>
      <c r="H13" s="414"/>
      <c r="I13" s="529"/>
      <c r="J13" s="415"/>
      <c r="K13" s="415"/>
      <c r="L13" s="415"/>
      <c r="M13" s="415"/>
      <c r="N13" s="415"/>
      <c r="O13" s="415"/>
      <c r="P13" s="415"/>
      <c r="Q13" s="415"/>
      <c r="R13" s="415"/>
      <c r="S13" s="415"/>
      <c r="T13" s="415"/>
      <c r="U13" s="415"/>
      <c r="V13" s="415"/>
      <c r="W13" s="415"/>
      <c r="X13" s="415"/>
      <c r="Y13" s="415"/>
      <c r="Z13" s="415"/>
      <c r="AA13" s="415"/>
      <c r="AB13" s="415"/>
      <c r="AC13" s="415"/>
      <c r="AD13" s="414"/>
      <c r="AE13" s="521"/>
      <c r="AF13" s="521"/>
      <c r="AG13" s="521"/>
      <c r="AH13" s="120"/>
    </row>
    <row r="14" spans="2:34" s="121" customFormat="1" ht="15" customHeight="1" x14ac:dyDescent="0.25">
      <c r="B14" s="115"/>
      <c r="C14" s="413"/>
      <c r="D14" s="390" t="s">
        <v>25</v>
      </c>
      <c r="E14" s="526" t="s">
        <v>505</v>
      </c>
      <c r="F14" s="523"/>
      <c r="G14" s="523"/>
      <c r="H14" s="524"/>
      <c r="I14" s="530"/>
      <c r="J14" s="412"/>
      <c r="K14" s="412"/>
      <c r="L14" s="412"/>
      <c r="M14" s="412"/>
      <c r="N14" s="428" t="s">
        <v>19</v>
      </c>
      <c r="O14" s="937"/>
      <c r="P14" s="938"/>
      <c r="Q14" s="939"/>
      <c r="R14" s="412"/>
      <c r="S14" s="428"/>
      <c r="T14" s="428"/>
      <c r="U14" s="428"/>
      <c r="V14" s="428" t="s">
        <v>21</v>
      </c>
      <c r="W14" s="950"/>
      <c r="X14" s="951"/>
      <c r="Y14" s="952"/>
      <c r="Z14" s="428"/>
      <c r="AA14" s="428" t="s">
        <v>20</v>
      </c>
      <c r="AB14" s="960">
        <f>IF(ISERROR(((4.13*H10)+997)/1000),"", ((4.13*H10)+997)/1000)</f>
        <v>0.997</v>
      </c>
      <c r="AC14" s="961"/>
      <c r="AD14" s="962"/>
      <c r="AE14" s="521"/>
      <c r="AF14" s="521"/>
      <c r="AG14" s="521"/>
      <c r="AH14" s="120"/>
    </row>
    <row r="15" spans="2:34" s="121" customFormat="1" ht="2.25" customHeight="1" x14ac:dyDescent="0.25">
      <c r="B15" s="115"/>
      <c r="C15" s="525"/>
      <c r="D15" s="412"/>
      <c r="E15" s="523"/>
      <c r="F15" s="523"/>
      <c r="G15" s="523"/>
      <c r="H15" s="524"/>
      <c r="I15" s="530"/>
      <c r="J15" s="523"/>
      <c r="K15" s="412"/>
      <c r="L15" s="412"/>
      <c r="M15" s="412"/>
      <c r="N15" s="412"/>
      <c r="O15" s="412"/>
      <c r="P15" s="412"/>
      <c r="Q15" s="412"/>
      <c r="R15" s="412"/>
      <c r="S15" s="412"/>
      <c r="T15" s="412"/>
      <c r="U15" s="412"/>
      <c r="V15" s="412"/>
      <c r="W15" s="412"/>
      <c r="X15" s="412"/>
      <c r="Y15" s="412"/>
      <c r="Z15" s="412"/>
      <c r="AA15" s="412"/>
      <c r="AB15" s="412"/>
      <c r="AC15" s="412"/>
      <c r="AD15" s="411"/>
      <c r="AE15" s="521"/>
      <c r="AF15" s="521"/>
      <c r="AG15" s="521"/>
      <c r="AH15" s="120"/>
    </row>
    <row r="16" spans="2:34" s="121" customFormat="1" ht="15" customHeight="1" x14ac:dyDescent="0.25">
      <c r="B16" s="115"/>
      <c r="C16" s="525" t="s">
        <v>507</v>
      </c>
      <c r="D16" s="412"/>
      <c r="E16" s="523"/>
      <c r="F16" s="523"/>
      <c r="G16" s="523"/>
      <c r="H16" s="524"/>
      <c r="I16" s="530"/>
      <c r="J16" s="428"/>
      <c r="K16" s="427" t="s">
        <v>22</v>
      </c>
      <c r="L16" s="931" t="str">
        <f>IF(ISERROR(IF(O14&lt;&gt;0,(O14*H10*AB14)/W14,"0,0 kg")),"", IF(O14&lt;&gt;0,(O14*H10*AB14)/W14,"0,0 kg"))</f>
        <v>0,0 kg</v>
      </c>
      <c r="M16" s="932"/>
      <c r="N16" s="933"/>
      <c r="O16" s="411"/>
      <c r="P16" s="390" t="s">
        <v>25</v>
      </c>
      <c r="Q16" s="412"/>
      <c r="R16" s="412"/>
      <c r="S16" s="412"/>
      <c r="T16" s="412"/>
      <c r="U16" s="427" t="s">
        <v>506</v>
      </c>
      <c r="V16" s="963"/>
      <c r="W16" s="964"/>
      <c r="X16" s="527" t="s">
        <v>422</v>
      </c>
      <c r="Y16" s="965" t="str">
        <f>IF(ISERROR(V16*L16*1000),"",(V16*L16*1000))</f>
        <v/>
      </c>
      <c r="Z16" s="966"/>
      <c r="AA16" s="966"/>
      <c r="AB16" s="967"/>
      <c r="AC16" s="528"/>
      <c r="AD16" s="390" t="s">
        <v>25</v>
      </c>
      <c r="AE16" s="521"/>
      <c r="AF16" s="521"/>
      <c r="AG16" s="521"/>
      <c r="AH16" s="120"/>
    </row>
    <row r="17" spans="1:37" s="121" customFormat="1" ht="2.25" customHeight="1" x14ac:dyDescent="0.25">
      <c r="B17" s="115"/>
      <c r="C17" s="410"/>
      <c r="D17" s="409"/>
      <c r="E17" s="409"/>
      <c r="F17" s="409"/>
      <c r="G17" s="409"/>
      <c r="H17" s="408"/>
      <c r="I17" s="531"/>
      <c r="J17" s="409"/>
      <c r="K17" s="409"/>
      <c r="L17" s="409"/>
      <c r="M17" s="409"/>
      <c r="N17" s="409"/>
      <c r="O17" s="409"/>
      <c r="P17" s="409"/>
      <c r="Q17" s="409"/>
      <c r="R17" s="409"/>
      <c r="S17" s="409"/>
      <c r="T17" s="409"/>
      <c r="U17" s="409"/>
      <c r="V17" s="409"/>
      <c r="W17" s="409"/>
      <c r="X17" s="409"/>
      <c r="Y17" s="409"/>
      <c r="Z17" s="409"/>
      <c r="AA17" s="409"/>
      <c r="AB17" s="409"/>
      <c r="AC17" s="409"/>
      <c r="AD17" s="408"/>
      <c r="AE17" s="521"/>
      <c r="AF17" s="521"/>
      <c r="AG17" s="521"/>
      <c r="AH17" s="120"/>
    </row>
    <row r="18" spans="1:37" s="121" customFormat="1" ht="2.25" customHeight="1" x14ac:dyDescent="0.25">
      <c r="B18" s="115"/>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120"/>
    </row>
    <row r="19" spans="1:37" s="121" customFormat="1" ht="2.25" customHeight="1" x14ac:dyDescent="0.25">
      <c r="B19" s="145"/>
      <c r="C19" s="425"/>
      <c r="D19" s="424"/>
      <c r="E19" s="424"/>
      <c r="F19" s="424"/>
      <c r="G19" s="424"/>
      <c r="H19" s="424"/>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423"/>
      <c r="AH19" s="120"/>
    </row>
    <row r="20" spans="1:37" ht="15" customHeight="1" thickBot="1" x14ac:dyDescent="0.4">
      <c r="B20" s="104"/>
      <c r="C20" s="384"/>
      <c r="D20" s="383" t="s">
        <v>92</v>
      </c>
      <c r="E20" s="99"/>
      <c r="F20" s="99"/>
      <c r="G20" s="99"/>
      <c r="H20" s="99"/>
      <c r="I20" s="99"/>
      <c r="J20" s="99"/>
      <c r="K20" s="99"/>
      <c r="L20" s="99"/>
      <c r="M20" s="923" t="s">
        <v>90</v>
      </c>
      <c r="N20" s="923"/>
      <c r="O20" s="923" t="s">
        <v>6</v>
      </c>
      <c r="P20" s="923"/>
      <c r="Q20" s="923" t="s">
        <v>61</v>
      </c>
      <c r="R20" s="923"/>
      <c r="S20" s="923"/>
      <c r="T20" s="99"/>
      <c r="U20" s="495" t="s">
        <v>93</v>
      </c>
      <c r="V20" s="369"/>
      <c r="W20" s="100"/>
      <c r="X20" s="422"/>
      <c r="Y20" s="422"/>
      <c r="Z20" s="99"/>
      <c r="AA20" s="422"/>
      <c r="AB20" s="422"/>
      <c r="AC20" s="422"/>
      <c r="AD20" s="422"/>
      <c r="AE20" s="422"/>
      <c r="AF20" s="422"/>
      <c r="AG20" s="421"/>
      <c r="AH20" s="147"/>
      <c r="AI20" s="148"/>
      <c r="AJ20" s="148"/>
      <c r="AK20" s="99"/>
    </row>
    <row r="21" spans="1:37" ht="15" customHeight="1" thickBot="1" x14ac:dyDescent="0.35">
      <c r="B21" s="104"/>
      <c r="C21" s="384"/>
      <c r="D21" s="928" t="s">
        <v>22</v>
      </c>
      <c r="E21" s="928"/>
      <c r="F21" s="928"/>
      <c r="G21" s="928"/>
      <c r="H21" s="928"/>
      <c r="I21" s="928"/>
      <c r="J21" s="928"/>
      <c r="K21" s="928"/>
      <c r="L21" s="928"/>
      <c r="M21" s="921" t="str">
        <f>IF(ISERROR(((Q22*M22)+(Q24*M24)+(Q26*M26)+(Q28*M28)+(Q30*M30)+(Q32*M32))/(Q21)*W14/10+2),"",((Q22*M22)+(Q24*M24)+(Q26*M26)+(Q28*M28)+(Q30*M30)+(Q32*M32))/(Q21)*H10/10+2)</f>
        <v/>
      </c>
      <c r="N21" s="922"/>
      <c r="O21" s="953">
        <f>SUM(O22:P32)</f>
        <v>0</v>
      </c>
      <c r="P21" s="954"/>
      <c r="Q21" s="957">
        <f>IF(ISERROR(SUM(Q22:S32)),"",SUM(Q22:S32))</f>
        <v>0</v>
      </c>
      <c r="R21" s="958"/>
      <c r="S21" s="959"/>
      <c r="T21" s="420"/>
      <c r="U21" s="980"/>
      <c r="V21" s="981"/>
      <c r="W21" s="981"/>
      <c r="X21" s="981"/>
      <c r="Y21" s="981"/>
      <c r="Z21" s="981"/>
      <c r="AA21" s="981"/>
      <c r="AB21" s="981"/>
      <c r="AC21" s="981"/>
      <c r="AD21" s="981"/>
      <c r="AE21" s="981"/>
      <c r="AF21" s="982"/>
      <c r="AG21" s="419"/>
      <c r="AH21" s="147"/>
      <c r="AI21" s="148"/>
      <c r="AJ21" s="148"/>
      <c r="AK21" s="99"/>
    </row>
    <row r="22" spans="1:37" ht="15" customHeight="1" x14ac:dyDescent="0.25">
      <c r="B22" s="104"/>
      <c r="C22" s="384"/>
      <c r="D22" s="906" t="s">
        <v>103</v>
      </c>
      <c r="E22" s="907"/>
      <c r="F22" s="907"/>
      <c r="G22" s="907"/>
      <c r="H22" s="907"/>
      <c r="I22" s="907"/>
      <c r="J22" s="907"/>
      <c r="K22" s="907"/>
      <c r="L22" s="908"/>
      <c r="M22" s="955">
        <f>VLOOKUP(D22,D109:E159,2,FALSE)</f>
        <v>0</v>
      </c>
      <c r="N22" s="956"/>
      <c r="O22" s="977"/>
      <c r="P22" s="978"/>
      <c r="Q22" s="968" t="str">
        <f>IF(ISERROR($L$16*O22),"", $L$16*O22)</f>
        <v/>
      </c>
      <c r="R22" s="969"/>
      <c r="S22" s="970"/>
      <c r="T22" s="99"/>
      <c r="U22" s="983"/>
      <c r="V22" s="984"/>
      <c r="W22" s="984"/>
      <c r="X22" s="984"/>
      <c r="Y22" s="984"/>
      <c r="Z22" s="984"/>
      <c r="AA22" s="984"/>
      <c r="AB22" s="984"/>
      <c r="AC22" s="984"/>
      <c r="AD22" s="984"/>
      <c r="AE22" s="984"/>
      <c r="AF22" s="985"/>
      <c r="AG22" s="419"/>
      <c r="AH22" s="151"/>
      <c r="AI22" s="148"/>
      <c r="AJ22" s="99"/>
    </row>
    <row r="23" spans="1:37" ht="2.25" customHeight="1" x14ac:dyDescent="0.25">
      <c r="B23" s="104"/>
      <c r="C23" s="384"/>
      <c r="D23" s="99"/>
      <c r="E23" s="99"/>
      <c r="F23" s="99"/>
      <c r="G23" s="99"/>
      <c r="H23" s="99"/>
      <c r="I23" s="99"/>
      <c r="J23" s="99"/>
      <c r="K23" s="99"/>
      <c r="L23" s="99"/>
      <c r="M23" s="99"/>
      <c r="N23" s="99"/>
      <c r="O23" s="99"/>
      <c r="P23" s="99"/>
      <c r="Q23" s="99"/>
      <c r="R23" s="99"/>
      <c r="S23" s="99"/>
      <c r="T23" s="99"/>
      <c r="U23" s="983"/>
      <c r="V23" s="984"/>
      <c r="W23" s="984"/>
      <c r="X23" s="984"/>
      <c r="Y23" s="984"/>
      <c r="Z23" s="984"/>
      <c r="AA23" s="984"/>
      <c r="AB23" s="984"/>
      <c r="AC23" s="984"/>
      <c r="AD23" s="984"/>
      <c r="AE23" s="984"/>
      <c r="AF23" s="985"/>
      <c r="AG23" s="381"/>
      <c r="AH23" s="106"/>
      <c r="AI23" s="148"/>
      <c r="AJ23" s="99"/>
    </row>
    <row r="24" spans="1:37" ht="15" customHeight="1" x14ac:dyDescent="0.25">
      <c r="B24" s="104"/>
      <c r="C24" s="384"/>
      <c r="D24" s="906" t="s">
        <v>103</v>
      </c>
      <c r="E24" s="907"/>
      <c r="F24" s="907"/>
      <c r="G24" s="907"/>
      <c r="H24" s="907"/>
      <c r="I24" s="907"/>
      <c r="J24" s="907"/>
      <c r="K24" s="907"/>
      <c r="L24" s="908"/>
      <c r="M24" s="904">
        <f>IF(ISERROR(VLOOKUP(D24,$D$109:$E$159,2,FALSE)),"0",VLOOKUP(D24,$D$109:$E$159,2,FALSE))</f>
        <v>0</v>
      </c>
      <c r="N24" s="905"/>
      <c r="O24" s="924"/>
      <c r="P24" s="925"/>
      <c r="Q24" s="931" t="str">
        <f>IF(ISERROR($L$16*O24),"", $L$16*O24)</f>
        <v/>
      </c>
      <c r="R24" s="932"/>
      <c r="S24" s="933"/>
      <c r="T24" s="99"/>
      <c r="U24" s="983"/>
      <c r="V24" s="984"/>
      <c r="W24" s="984"/>
      <c r="X24" s="984"/>
      <c r="Y24" s="984"/>
      <c r="Z24" s="984"/>
      <c r="AA24" s="984"/>
      <c r="AB24" s="984"/>
      <c r="AC24" s="984"/>
      <c r="AD24" s="984"/>
      <c r="AE24" s="984"/>
      <c r="AF24" s="985"/>
      <c r="AG24" s="419"/>
      <c r="AH24" s="152"/>
      <c r="AI24" s="148"/>
      <c r="AJ24" s="99"/>
    </row>
    <row r="25" spans="1:37" ht="3" customHeight="1" x14ac:dyDescent="0.25">
      <c r="B25" s="104"/>
      <c r="C25" s="384"/>
      <c r="D25" s="99"/>
      <c r="E25" s="99"/>
      <c r="F25" s="99"/>
      <c r="G25" s="99"/>
      <c r="H25" s="99"/>
      <c r="I25" s="99"/>
      <c r="J25" s="99"/>
      <c r="K25" s="99"/>
      <c r="L25" s="99"/>
      <c r="M25" s="100"/>
      <c r="N25" s="100"/>
      <c r="O25" s="100"/>
      <c r="P25" s="100"/>
      <c r="Q25" s="100"/>
      <c r="R25" s="100"/>
      <c r="S25" s="100"/>
      <c r="T25" s="99"/>
      <c r="U25" s="983"/>
      <c r="V25" s="984"/>
      <c r="W25" s="984"/>
      <c r="X25" s="984"/>
      <c r="Y25" s="984"/>
      <c r="Z25" s="984"/>
      <c r="AA25" s="984"/>
      <c r="AB25" s="984"/>
      <c r="AC25" s="984"/>
      <c r="AD25" s="984"/>
      <c r="AE25" s="984"/>
      <c r="AF25" s="985"/>
      <c r="AG25" s="417"/>
      <c r="AH25" s="152"/>
      <c r="AI25" s="148"/>
      <c r="AJ25" s="99"/>
    </row>
    <row r="26" spans="1:37" ht="15" customHeight="1" x14ac:dyDescent="0.25">
      <c r="B26" s="104"/>
      <c r="C26" s="384"/>
      <c r="D26" s="906" t="s">
        <v>103</v>
      </c>
      <c r="E26" s="907"/>
      <c r="F26" s="907"/>
      <c r="G26" s="907"/>
      <c r="H26" s="907"/>
      <c r="I26" s="907"/>
      <c r="J26" s="907"/>
      <c r="K26" s="907"/>
      <c r="L26" s="908"/>
      <c r="M26" s="904">
        <f>IF(ISERROR(VLOOKUP(D26,$D$109:$E$159,2,FALSE)),"0",VLOOKUP(D26,$D$109:$E$159,2,FALSE))</f>
        <v>0</v>
      </c>
      <c r="N26" s="905"/>
      <c r="O26" s="924"/>
      <c r="P26" s="925"/>
      <c r="Q26" s="931" t="str">
        <f>IF(ISERROR($L$16*O26),"", $L$16*O26)</f>
        <v/>
      </c>
      <c r="R26" s="932"/>
      <c r="S26" s="933"/>
      <c r="T26" s="99"/>
      <c r="U26" s="983"/>
      <c r="V26" s="984"/>
      <c r="W26" s="984"/>
      <c r="X26" s="984"/>
      <c r="Y26" s="984"/>
      <c r="Z26" s="984"/>
      <c r="AA26" s="984"/>
      <c r="AB26" s="984"/>
      <c r="AC26" s="984"/>
      <c r="AD26" s="984"/>
      <c r="AE26" s="984"/>
      <c r="AF26" s="985"/>
      <c r="AG26" s="419"/>
      <c r="AH26" s="152"/>
      <c r="AI26" s="148"/>
      <c r="AJ26" s="99"/>
    </row>
    <row r="27" spans="1:37" ht="3" customHeight="1" x14ac:dyDescent="0.25">
      <c r="B27" s="104"/>
      <c r="C27" s="384"/>
      <c r="D27" s="99"/>
      <c r="E27" s="99"/>
      <c r="F27" s="99"/>
      <c r="G27" s="99"/>
      <c r="H27" s="99"/>
      <c r="I27" s="99"/>
      <c r="J27" s="99"/>
      <c r="K27" s="99"/>
      <c r="L27" s="99"/>
      <c r="M27" s="371"/>
      <c r="N27" s="371"/>
      <c r="O27" s="371"/>
      <c r="P27" s="371"/>
      <c r="Q27" s="371"/>
      <c r="R27" s="371"/>
      <c r="S27" s="371"/>
      <c r="T27" s="99"/>
      <c r="U27" s="983"/>
      <c r="V27" s="984"/>
      <c r="W27" s="984"/>
      <c r="X27" s="984"/>
      <c r="Y27" s="984"/>
      <c r="Z27" s="984"/>
      <c r="AA27" s="984"/>
      <c r="AB27" s="984"/>
      <c r="AC27" s="984"/>
      <c r="AD27" s="984"/>
      <c r="AE27" s="984"/>
      <c r="AF27" s="985"/>
      <c r="AG27" s="417"/>
      <c r="AH27" s="152"/>
      <c r="AI27" s="148"/>
      <c r="AJ27" s="99"/>
    </row>
    <row r="28" spans="1:37" ht="15" customHeight="1" x14ac:dyDescent="0.25">
      <c r="B28" s="104"/>
      <c r="C28" s="384"/>
      <c r="D28" s="906" t="s">
        <v>103</v>
      </c>
      <c r="E28" s="907"/>
      <c r="F28" s="907"/>
      <c r="G28" s="907"/>
      <c r="H28" s="907"/>
      <c r="I28" s="907"/>
      <c r="J28" s="907"/>
      <c r="K28" s="907"/>
      <c r="L28" s="908"/>
      <c r="M28" s="904">
        <f>IF(ISERROR(VLOOKUP(D28,$D$109:$E$159,2,FALSE)),"0",VLOOKUP(D28,$D$109:$E$159,2,FALSE))</f>
        <v>0</v>
      </c>
      <c r="N28" s="905"/>
      <c r="O28" s="924"/>
      <c r="P28" s="925"/>
      <c r="Q28" s="931" t="str">
        <f>IF(ISERROR($L$16*O28),"", $L$16*O28)</f>
        <v/>
      </c>
      <c r="R28" s="932"/>
      <c r="S28" s="933"/>
      <c r="T28" s="99"/>
      <c r="U28" s="983"/>
      <c r="V28" s="984"/>
      <c r="W28" s="984"/>
      <c r="X28" s="984"/>
      <c r="Y28" s="984"/>
      <c r="Z28" s="984"/>
      <c r="AA28" s="984"/>
      <c r="AB28" s="984"/>
      <c r="AC28" s="984"/>
      <c r="AD28" s="984"/>
      <c r="AE28" s="984"/>
      <c r="AF28" s="985"/>
      <c r="AG28" s="417"/>
      <c r="AH28" s="152"/>
      <c r="AI28" s="148"/>
      <c r="AJ28" s="99"/>
      <c r="AK28" s="418"/>
    </row>
    <row r="29" spans="1:37" ht="3" customHeight="1" x14ac:dyDescent="0.25">
      <c r="B29" s="104"/>
      <c r="C29" s="384"/>
      <c r="D29" s="99"/>
      <c r="E29" s="99"/>
      <c r="F29" s="99"/>
      <c r="G29" s="99"/>
      <c r="H29" s="99"/>
      <c r="I29" s="99"/>
      <c r="J29" s="99"/>
      <c r="K29" s="99"/>
      <c r="L29" s="99"/>
      <c r="M29" s="100"/>
      <c r="N29" s="100"/>
      <c r="O29" s="100"/>
      <c r="P29" s="100"/>
      <c r="Q29" s="100"/>
      <c r="R29" s="100"/>
      <c r="S29" s="100"/>
      <c r="T29" s="99"/>
      <c r="U29" s="983"/>
      <c r="V29" s="984"/>
      <c r="W29" s="984"/>
      <c r="X29" s="984"/>
      <c r="Y29" s="984"/>
      <c r="Z29" s="984"/>
      <c r="AA29" s="984"/>
      <c r="AB29" s="984"/>
      <c r="AC29" s="984"/>
      <c r="AD29" s="984"/>
      <c r="AE29" s="984"/>
      <c r="AF29" s="985"/>
      <c r="AG29" s="381"/>
      <c r="AH29" s="106"/>
      <c r="AI29" s="148"/>
      <c r="AJ29" s="99"/>
    </row>
    <row r="30" spans="1:37" ht="15" customHeight="1" x14ac:dyDescent="0.25">
      <c r="A30" s="93" t="s">
        <v>95</v>
      </c>
      <c r="B30" s="104"/>
      <c r="C30" s="384"/>
      <c r="D30" s="906" t="s">
        <v>103</v>
      </c>
      <c r="E30" s="907"/>
      <c r="F30" s="907"/>
      <c r="G30" s="907"/>
      <c r="H30" s="907"/>
      <c r="I30" s="907"/>
      <c r="J30" s="907"/>
      <c r="K30" s="907"/>
      <c r="L30" s="908"/>
      <c r="M30" s="904">
        <f>IF(ISERROR(VLOOKUP(D30,$D$109:$E$159,2,FALSE)),"0",VLOOKUP(D30,$D$109:$E$159,2,FALSE))</f>
        <v>0</v>
      </c>
      <c r="N30" s="905"/>
      <c r="O30" s="924"/>
      <c r="P30" s="925"/>
      <c r="Q30" s="931" t="str">
        <f>IF(ISERROR($L$16*O30),"", $L$16*O30)</f>
        <v/>
      </c>
      <c r="R30" s="932"/>
      <c r="S30" s="933"/>
      <c r="T30" s="99"/>
      <c r="U30" s="983"/>
      <c r="V30" s="984"/>
      <c r="W30" s="984"/>
      <c r="X30" s="984"/>
      <c r="Y30" s="984"/>
      <c r="Z30" s="984"/>
      <c r="AA30" s="984"/>
      <c r="AB30" s="984"/>
      <c r="AC30" s="984"/>
      <c r="AD30" s="984"/>
      <c r="AE30" s="984"/>
      <c r="AF30" s="985"/>
      <c r="AG30" s="417"/>
      <c r="AH30" s="152"/>
      <c r="AI30" s="148"/>
      <c r="AJ30" s="99"/>
    </row>
    <row r="31" spans="1:37" ht="2.25" customHeight="1" x14ac:dyDescent="0.25">
      <c r="B31" s="104"/>
      <c r="C31" s="384"/>
      <c r="D31" s="99"/>
      <c r="E31" s="99"/>
      <c r="F31" s="99"/>
      <c r="G31" s="99"/>
      <c r="H31" s="99"/>
      <c r="I31" s="99"/>
      <c r="J31" s="99"/>
      <c r="K31" s="99"/>
      <c r="L31" s="99"/>
      <c r="M31" s="100"/>
      <c r="N31" s="100"/>
      <c r="O31" s="100"/>
      <c r="P31" s="100"/>
      <c r="Q31" s="100"/>
      <c r="R31" s="100"/>
      <c r="S31" s="100"/>
      <c r="T31" s="99"/>
      <c r="U31" s="983"/>
      <c r="V31" s="984"/>
      <c r="W31" s="984"/>
      <c r="X31" s="984"/>
      <c r="Y31" s="984"/>
      <c r="Z31" s="984"/>
      <c r="AA31" s="984"/>
      <c r="AB31" s="984"/>
      <c r="AC31" s="984"/>
      <c r="AD31" s="984"/>
      <c r="AE31" s="984"/>
      <c r="AF31" s="985"/>
      <c r="AG31" s="381"/>
      <c r="AH31" s="106"/>
      <c r="AI31" s="148"/>
      <c r="AJ31" s="99"/>
    </row>
    <row r="32" spans="1:37" ht="15" customHeight="1" x14ac:dyDescent="0.25">
      <c r="B32" s="104"/>
      <c r="C32" s="384"/>
      <c r="D32" s="906" t="s">
        <v>103</v>
      </c>
      <c r="E32" s="907"/>
      <c r="F32" s="907"/>
      <c r="G32" s="907"/>
      <c r="H32" s="907"/>
      <c r="I32" s="907"/>
      <c r="J32" s="907"/>
      <c r="K32" s="907"/>
      <c r="L32" s="908"/>
      <c r="M32" s="904">
        <f>IF(ISERROR(VLOOKUP(D32,$D$109:$E$159,2,FALSE)),"0",VLOOKUP(D32,$D$109:$E$159,2,FALSE))</f>
        <v>0</v>
      </c>
      <c r="N32" s="905"/>
      <c r="O32" s="924"/>
      <c r="P32" s="925"/>
      <c r="Q32" s="931" t="str">
        <f>IF(ISERROR($L$16*O32),"", $L$16*O32)</f>
        <v/>
      </c>
      <c r="R32" s="932"/>
      <c r="S32" s="933"/>
      <c r="T32" s="99"/>
      <c r="U32" s="986"/>
      <c r="V32" s="987"/>
      <c r="W32" s="987"/>
      <c r="X32" s="987"/>
      <c r="Y32" s="987"/>
      <c r="Z32" s="987"/>
      <c r="AA32" s="987"/>
      <c r="AB32" s="987"/>
      <c r="AC32" s="987"/>
      <c r="AD32" s="987"/>
      <c r="AE32" s="987"/>
      <c r="AF32" s="988"/>
      <c r="AG32" s="417"/>
      <c r="AH32" s="152"/>
      <c r="AI32" s="148"/>
      <c r="AJ32" s="99"/>
    </row>
    <row r="33" spans="2:52" ht="2.25" customHeight="1" x14ac:dyDescent="0.25">
      <c r="B33" s="104"/>
      <c r="C33" s="380"/>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3"/>
      <c r="AH33" s="106"/>
      <c r="AI33" s="148"/>
      <c r="AJ33" s="148"/>
      <c r="AK33" s="99"/>
    </row>
    <row r="34" spans="2:52" ht="5.25" customHeight="1" x14ac:dyDescent="0.25">
      <c r="B34" s="104"/>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6"/>
      <c r="AL34" s="99"/>
      <c r="AM34" s="99"/>
      <c r="AN34" s="99"/>
      <c r="AR34" s="561"/>
      <c r="AS34" s="562"/>
      <c r="AT34" s="562"/>
      <c r="AU34" s="562"/>
      <c r="AV34" s="562" t="s">
        <v>106</v>
      </c>
      <c r="AW34" s="562" t="s">
        <v>105</v>
      </c>
      <c r="AX34" s="562" t="s">
        <v>40</v>
      </c>
      <c r="AY34" s="562"/>
      <c r="AZ34" s="563"/>
    </row>
    <row r="35" spans="2:52" ht="15" customHeight="1" x14ac:dyDescent="0.25">
      <c r="B35" s="104"/>
      <c r="C35" s="386"/>
      <c r="D35" s="407" t="s">
        <v>2</v>
      </c>
      <c r="E35" s="367"/>
      <c r="F35" s="367"/>
      <c r="G35" s="367"/>
      <c r="H35" s="367"/>
      <c r="I35" s="406"/>
      <c r="J35" s="367"/>
      <c r="K35" s="367"/>
      <c r="L35" s="367"/>
      <c r="M35" s="367"/>
      <c r="N35" s="367"/>
      <c r="O35" s="367"/>
      <c r="P35" s="367"/>
      <c r="Q35" s="367"/>
      <c r="R35" s="367"/>
      <c r="S35" s="367"/>
      <c r="T35" s="367"/>
      <c r="U35" s="367"/>
      <c r="V35" s="367"/>
      <c r="W35" s="367"/>
      <c r="X35" s="367"/>
      <c r="Y35" s="367"/>
      <c r="Z35" s="367"/>
      <c r="AA35" s="367"/>
      <c r="AB35" s="367"/>
      <c r="AC35" s="367"/>
      <c r="AD35" s="367"/>
      <c r="AE35" s="979"/>
      <c r="AF35" s="979"/>
      <c r="AG35" s="385"/>
      <c r="AH35" s="106"/>
      <c r="AL35" s="99"/>
      <c r="AM35" s="99"/>
      <c r="AN35" s="99"/>
      <c r="AR35" s="564"/>
      <c r="AS35" s="565"/>
      <c r="AT35" s="565"/>
      <c r="AU35" s="565"/>
      <c r="AV35" s="565"/>
      <c r="AW35" s="565"/>
      <c r="AX35" s="565"/>
      <c r="AY35" s="565"/>
      <c r="AZ35" s="568"/>
    </row>
    <row r="36" spans="2:52" ht="15" customHeight="1" x14ac:dyDescent="0.25">
      <c r="B36" s="104"/>
      <c r="C36" s="384"/>
      <c r="D36" s="368" t="s">
        <v>394</v>
      </c>
      <c r="E36" s="99"/>
      <c r="F36" s="99"/>
      <c r="G36" s="99"/>
      <c r="H36" s="99"/>
      <c r="I36" s="368"/>
      <c r="J36" s="99"/>
      <c r="K36" s="99"/>
      <c r="L36" s="99"/>
      <c r="M36" s="99"/>
      <c r="N36" s="99"/>
      <c r="O36" s="99"/>
      <c r="P36" s="99"/>
      <c r="Q36" s="99"/>
      <c r="R36" s="99"/>
      <c r="S36" s="99"/>
      <c r="T36" s="99"/>
      <c r="U36" s="99"/>
      <c r="V36" s="99"/>
      <c r="W36" s="99"/>
      <c r="X36" s="99"/>
      <c r="Y36" s="99"/>
      <c r="Z36" s="99"/>
      <c r="AA36" s="99"/>
      <c r="AB36" s="99"/>
      <c r="AC36" s="99"/>
      <c r="AD36" s="99"/>
      <c r="AE36" s="546"/>
      <c r="AF36" s="546"/>
      <c r="AG36" s="381"/>
      <c r="AH36" s="106"/>
      <c r="AL36" s="99"/>
      <c r="AM36" s="99"/>
      <c r="AN36" s="99"/>
      <c r="AR36" s="564"/>
      <c r="AS36" s="565"/>
      <c r="AT36" s="565"/>
      <c r="AU36" s="565"/>
      <c r="AV36" s="565"/>
      <c r="AW36" s="565"/>
      <c r="AX36" s="565"/>
      <c r="AY36" s="565"/>
      <c r="AZ36" s="568"/>
    </row>
    <row r="37" spans="2:52" ht="2.25" customHeight="1" x14ac:dyDescent="0.25">
      <c r="B37" s="104"/>
      <c r="C37" s="384"/>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400"/>
      <c r="AF37" s="400"/>
      <c r="AG37" s="405"/>
      <c r="AH37" s="106"/>
      <c r="AR37" s="564"/>
      <c r="AS37" s="565"/>
      <c r="AT37" s="565"/>
      <c r="AU37" s="572" t="s">
        <v>44</v>
      </c>
      <c r="AV37" s="572" t="s">
        <v>44</v>
      </c>
      <c r="AW37" s="573" t="s">
        <v>40</v>
      </c>
      <c r="AX37" s="565"/>
      <c r="AY37" s="565"/>
      <c r="AZ37" s="568"/>
    </row>
    <row r="38" spans="2:52" ht="15" customHeight="1" x14ac:dyDescent="0.25">
      <c r="B38" s="104"/>
      <c r="C38" s="384"/>
      <c r="D38" s="906" t="s">
        <v>39</v>
      </c>
      <c r="E38" s="907"/>
      <c r="F38" s="907"/>
      <c r="G38" s="907"/>
      <c r="H38" s="907"/>
      <c r="I38" s="908"/>
      <c r="J38" s="371"/>
      <c r="K38" s="371"/>
      <c r="L38" s="372"/>
      <c r="M38" s="369"/>
      <c r="N38" s="369"/>
      <c r="O38" s="369"/>
      <c r="P38" s="369"/>
      <c r="Q38" s="372"/>
      <c r="R38" s="369"/>
      <c r="S38" s="369"/>
      <c r="T38" s="369"/>
      <c r="U38" s="369"/>
      <c r="V38" s="370"/>
      <c r="W38" s="369"/>
      <c r="X38" s="1010" t="str">
        <f>VLOOKUP(D38,T109:U117,2,FALSE)</f>
        <v>-</v>
      </c>
      <c r="Y38" s="1011"/>
      <c r="Z38" s="394" t="s">
        <v>4</v>
      </c>
      <c r="AA38" s="370"/>
      <c r="AB38" s="100" t="s">
        <v>54</v>
      </c>
      <c r="AC38" s="1012"/>
      <c r="AD38" s="1013"/>
      <c r="AE38" s="1014"/>
      <c r="AF38" s="393"/>
      <c r="AG38" s="392"/>
      <c r="AH38" s="106"/>
      <c r="AR38" s="564">
        <f>AC38/1440</f>
        <v>0</v>
      </c>
      <c r="AS38" s="565"/>
      <c r="AT38" s="565"/>
      <c r="AU38" s="572" t="s">
        <v>46</v>
      </c>
      <c r="AV38" s="572" t="s">
        <v>50</v>
      </c>
      <c r="AW38" s="573" t="s">
        <v>40</v>
      </c>
      <c r="AX38" s="565"/>
      <c r="AY38" s="565"/>
      <c r="AZ38" s="568"/>
    </row>
    <row r="39" spans="2:52" ht="2.25" customHeight="1" x14ac:dyDescent="0.25">
      <c r="B39" s="104"/>
      <c r="C39" s="384"/>
      <c r="D39" s="369"/>
      <c r="E39" s="369"/>
      <c r="F39" s="369"/>
      <c r="G39" s="369"/>
      <c r="H39" s="369"/>
      <c r="I39" s="369"/>
      <c r="J39" s="369"/>
      <c r="K39" s="369"/>
      <c r="L39" s="369"/>
      <c r="M39" s="369"/>
      <c r="N39" s="369"/>
      <c r="O39" s="369"/>
      <c r="P39" s="369"/>
      <c r="Q39" s="369"/>
      <c r="R39" s="369"/>
      <c r="S39" s="369"/>
      <c r="T39" s="369"/>
      <c r="U39" s="369"/>
      <c r="V39" s="369"/>
      <c r="W39" s="369"/>
      <c r="X39" s="472"/>
      <c r="Y39" s="472"/>
      <c r="Z39" s="369"/>
      <c r="AA39" s="369"/>
      <c r="AB39" s="369"/>
      <c r="AC39" s="369"/>
      <c r="AD39" s="369"/>
      <c r="AE39" s="400"/>
      <c r="AF39" s="400"/>
      <c r="AG39" s="405"/>
      <c r="AH39" s="106"/>
      <c r="AR39" s="564"/>
      <c r="AS39" s="565"/>
      <c r="AT39" s="565"/>
      <c r="AU39" s="565"/>
      <c r="AV39" s="572"/>
      <c r="AW39" s="573"/>
      <c r="AX39" s="565"/>
      <c r="AY39" s="565"/>
      <c r="AZ39" s="568"/>
    </row>
    <row r="40" spans="2:52" ht="15" customHeight="1" x14ac:dyDescent="0.25">
      <c r="B40" s="104"/>
      <c r="C40" s="384"/>
      <c r="D40" s="906" t="s">
        <v>39</v>
      </c>
      <c r="E40" s="907"/>
      <c r="F40" s="907"/>
      <c r="G40" s="907"/>
      <c r="H40" s="907"/>
      <c r="I40" s="908"/>
      <c r="J40" s="371"/>
      <c r="K40" s="371"/>
      <c r="L40" s="372"/>
      <c r="M40" s="369"/>
      <c r="N40" s="369"/>
      <c r="O40" s="369"/>
      <c r="P40" s="369"/>
      <c r="Q40" s="372"/>
      <c r="R40" s="369"/>
      <c r="S40" s="369"/>
      <c r="T40" s="369"/>
      <c r="U40" s="369"/>
      <c r="V40" s="370"/>
      <c r="W40" s="369"/>
      <c r="X40" s="1010" t="str">
        <f>VLOOKUP(D40,T109:U117,2,FALSE)</f>
        <v>-</v>
      </c>
      <c r="Y40" s="1011"/>
      <c r="Z40" s="394" t="s">
        <v>4</v>
      </c>
      <c r="AA40" s="370"/>
      <c r="AB40" s="100" t="s">
        <v>54</v>
      </c>
      <c r="AC40" s="1012"/>
      <c r="AD40" s="1013"/>
      <c r="AE40" s="1014"/>
      <c r="AF40" s="404"/>
      <c r="AG40" s="403"/>
      <c r="AH40" s="106"/>
      <c r="AR40" s="564">
        <f>AC40/1440</f>
        <v>0</v>
      </c>
      <c r="AS40" s="565"/>
      <c r="AT40" s="565"/>
      <c r="AU40" s="565"/>
      <c r="AV40" s="572"/>
      <c r="AW40" s="573"/>
      <c r="AX40" s="565"/>
      <c r="AY40" s="565"/>
      <c r="AZ40" s="568"/>
    </row>
    <row r="41" spans="2:52" ht="2.25" customHeight="1" x14ac:dyDescent="0.25">
      <c r="B41" s="104"/>
      <c r="C41" s="384"/>
      <c r="D41" s="99"/>
      <c r="E41" s="99"/>
      <c r="F41" s="99"/>
      <c r="G41" s="99"/>
      <c r="H41" s="99"/>
      <c r="I41" s="99"/>
      <c r="J41" s="99"/>
      <c r="K41" s="99"/>
      <c r="L41" s="369"/>
      <c r="M41" s="369"/>
      <c r="N41" s="369"/>
      <c r="O41" s="369"/>
      <c r="P41" s="369"/>
      <c r="Q41" s="369"/>
      <c r="R41" s="369"/>
      <c r="S41" s="369"/>
      <c r="T41" s="369"/>
      <c r="U41" s="369"/>
      <c r="V41" s="369"/>
      <c r="W41" s="369"/>
      <c r="X41" s="472"/>
      <c r="Y41" s="472"/>
      <c r="Z41" s="369"/>
      <c r="AA41" s="369"/>
      <c r="AB41" s="369"/>
      <c r="AC41" s="369"/>
      <c r="AD41" s="369"/>
      <c r="AE41" s="369"/>
      <c r="AF41" s="369"/>
      <c r="AG41" s="392"/>
      <c r="AH41" s="106"/>
      <c r="AR41" s="564"/>
      <c r="AS41" s="565"/>
      <c r="AT41" s="565"/>
      <c r="AU41" s="565"/>
      <c r="AV41" s="572"/>
      <c r="AW41" s="573"/>
      <c r="AX41" s="565"/>
      <c r="AY41" s="565"/>
      <c r="AZ41" s="568"/>
    </row>
    <row r="42" spans="2:52" ht="15" customHeight="1" x14ac:dyDescent="0.25">
      <c r="B42" s="104"/>
      <c r="C42" s="384"/>
      <c r="D42" s="906" t="s">
        <v>39</v>
      </c>
      <c r="E42" s="907"/>
      <c r="F42" s="907"/>
      <c r="G42" s="907"/>
      <c r="H42" s="907"/>
      <c r="I42" s="908"/>
      <c r="J42" s="371"/>
      <c r="K42" s="371"/>
      <c r="L42" s="372"/>
      <c r="M42" s="369"/>
      <c r="N42" s="369"/>
      <c r="O42" s="369"/>
      <c r="P42" s="369"/>
      <c r="Q42" s="372"/>
      <c r="R42" s="369"/>
      <c r="S42" s="369"/>
      <c r="T42" s="369"/>
      <c r="U42" s="369"/>
      <c r="V42" s="370"/>
      <c r="W42" s="369"/>
      <c r="X42" s="1010" t="str">
        <f>VLOOKUP(D42,T109:U117,2,FALSE)</f>
        <v>-</v>
      </c>
      <c r="Y42" s="1011"/>
      <c r="Z42" s="394" t="s">
        <v>4</v>
      </c>
      <c r="AA42" s="370"/>
      <c r="AB42" s="100" t="s">
        <v>54</v>
      </c>
      <c r="AC42" s="1012"/>
      <c r="AD42" s="1013"/>
      <c r="AE42" s="1014"/>
      <c r="AF42" s="404"/>
      <c r="AG42" s="403"/>
      <c r="AH42" s="106"/>
      <c r="AR42" s="564">
        <f>AC42/1440</f>
        <v>0</v>
      </c>
      <c r="AS42" s="565"/>
      <c r="AT42" s="565"/>
      <c r="AU42" s="565"/>
      <c r="AV42" s="565"/>
      <c r="AW42" s="565"/>
      <c r="AX42" s="565"/>
      <c r="AY42" s="565"/>
      <c r="AZ42" s="568"/>
    </row>
    <row r="43" spans="2:52" ht="2.25" customHeight="1" x14ac:dyDescent="0.25">
      <c r="B43" s="104"/>
      <c r="C43" s="38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81"/>
      <c r="AH43" s="106"/>
      <c r="AR43" s="564"/>
      <c r="AS43" s="565"/>
      <c r="AT43" s="565"/>
      <c r="AU43" s="565"/>
      <c r="AV43" s="565"/>
      <c r="AW43" s="565"/>
      <c r="AX43" s="565"/>
      <c r="AY43" s="565"/>
      <c r="AZ43" s="568"/>
    </row>
    <row r="44" spans="2:52" ht="2.25" customHeight="1" x14ac:dyDescent="0.25">
      <c r="B44" s="104"/>
      <c r="C44" s="384"/>
      <c r="D44" s="99"/>
      <c r="E44" s="36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381"/>
      <c r="AH44" s="106"/>
      <c r="AR44" s="564"/>
      <c r="AS44" s="565"/>
      <c r="AT44" s="565"/>
      <c r="AU44" s="565"/>
      <c r="AV44" s="565"/>
      <c r="AW44" s="565"/>
      <c r="AX44" s="565"/>
      <c r="AY44" s="565"/>
      <c r="AZ44" s="568"/>
    </row>
    <row r="45" spans="2:52" ht="15" customHeight="1" x14ac:dyDescent="0.25">
      <c r="B45" s="104"/>
      <c r="C45" s="384"/>
      <c r="D45" s="368" t="s">
        <v>395</v>
      </c>
      <c r="E45" s="99"/>
      <c r="F45" s="99"/>
      <c r="G45" s="99"/>
      <c r="H45" s="99"/>
      <c r="I45" s="99"/>
      <c r="J45" s="99"/>
      <c r="K45" s="99"/>
      <c r="L45" s="99"/>
      <c r="M45" s="100"/>
      <c r="N45" s="99"/>
      <c r="O45" s="99"/>
      <c r="P45" s="99"/>
      <c r="Q45" s="99"/>
      <c r="R45" s="99"/>
      <c r="S45" s="99"/>
      <c r="T45" s="99"/>
      <c r="U45" s="99"/>
      <c r="V45" s="99"/>
      <c r="W45" s="100"/>
      <c r="X45" s="99"/>
      <c r="Y45" s="99"/>
      <c r="Z45" s="99"/>
      <c r="AA45" s="402"/>
      <c r="AB45" s="99"/>
      <c r="AC45" s="99"/>
      <c r="AD45" s="99"/>
      <c r="AE45" s="402"/>
      <c r="AF45" s="402"/>
      <c r="AG45" s="401"/>
      <c r="AH45" s="106"/>
      <c r="AR45" s="564"/>
      <c r="AS45" s="565"/>
      <c r="AT45" s="565"/>
      <c r="AU45" s="565"/>
      <c r="AV45" s="565"/>
      <c r="AW45" s="565"/>
      <c r="AX45" s="565"/>
      <c r="AY45" s="565"/>
      <c r="AZ45" s="568"/>
    </row>
    <row r="46" spans="2:52" ht="2.25" customHeight="1" x14ac:dyDescent="0.25">
      <c r="B46" s="104"/>
      <c r="C46" s="384"/>
      <c r="D46" s="99"/>
      <c r="E46" s="99"/>
      <c r="F46" s="99"/>
      <c r="G46" s="99"/>
      <c r="H46" s="99"/>
      <c r="I46" s="99"/>
      <c r="J46" s="99"/>
      <c r="K46" s="99"/>
      <c r="L46" s="369"/>
      <c r="M46" s="369"/>
      <c r="N46" s="369"/>
      <c r="O46" s="369"/>
      <c r="P46" s="369"/>
      <c r="Q46" s="369"/>
      <c r="R46" s="369"/>
      <c r="S46" s="369"/>
      <c r="T46" s="369"/>
      <c r="U46" s="369"/>
      <c r="V46" s="369"/>
      <c r="W46" s="369"/>
      <c r="X46" s="369"/>
      <c r="Y46" s="369"/>
      <c r="Z46" s="369"/>
      <c r="AA46" s="369"/>
      <c r="AB46" s="369"/>
      <c r="AC46" s="369"/>
      <c r="AD46" s="369"/>
      <c r="AE46" s="400"/>
      <c r="AF46" s="400"/>
      <c r="AG46" s="399"/>
      <c r="AH46" s="106"/>
      <c r="AR46" s="564"/>
      <c r="AS46" s="565"/>
      <c r="AT46" s="565"/>
      <c r="AU46" s="565"/>
      <c r="AV46" s="565"/>
      <c r="AW46" s="565"/>
      <c r="AX46" s="565"/>
      <c r="AY46" s="565"/>
      <c r="AZ46" s="568"/>
    </row>
    <row r="47" spans="2:52" ht="15" customHeight="1" x14ac:dyDescent="0.25">
      <c r="B47" s="104"/>
      <c r="C47" s="384"/>
      <c r="D47" s="906" t="s">
        <v>39</v>
      </c>
      <c r="E47" s="907"/>
      <c r="F47" s="907"/>
      <c r="G47" s="907"/>
      <c r="H47" s="907"/>
      <c r="I47" s="908"/>
      <c r="J47" s="371"/>
      <c r="K47" s="371"/>
      <c r="L47" s="372"/>
      <c r="M47" s="100"/>
      <c r="N47" s="99"/>
      <c r="O47" s="99"/>
      <c r="P47" s="99"/>
      <c r="Q47" s="99"/>
      <c r="R47" s="99"/>
      <c r="S47" s="99"/>
      <c r="T47" s="99"/>
      <c r="U47" s="99"/>
      <c r="V47" s="99"/>
      <c r="W47" s="100"/>
      <c r="X47" s="1010" t="str">
        <f>VLOOKUP(D47,W109:X117,2,FALSE)</f>
        <v>-</v>
      </c>
      <c r="Y47" s="1011"/>
      <c r="Z47" s="394" t="s">
        <v>4</v>
      </c>
      <c r="AA47" s="370"/>
      <c r="AB47" s="100" t="s">
        <v>54</v>
      </c>
      <c r="AC47" s="1012"/>
      <c r="AD47" s="1013"/>
      <c r="AE47" s="1014"/>
      <c r="AF47" s="393"/>
      <c r="AG47" s="392"/>
      <c r="AH47" s="106"/>
      <c r="AR47" s="564">
        <f>AC47/1440</f>
        <v>0</v>
      </c>
      <c r="AS47" s="565"/>
      <c r="AT47" s="565"/>
      <c r="AU47" s="565"/>
      <c r="AV47" s="565"/>
      <c r="AW47" s="565"/>
      <c r="AX47" s="565"/>
      <c r="AY47" s="565"/>
      <c r="AZ47" s="568"/>
    </row>
    <row r="48" spans="2:52" ht="2.25" customHeight="1" x14ac:dyDescent="0.25">
      <c r="B48" s="104"/>
      <c r="C48" s="384"/>
      <c r="D48" s="99"/>
      <c r="E48" s="99"/>
      <c r="F48" s="99"/>
      <c r="G48" s="99"/>
      <c r="H48" s="99"/>
      <c r="I48" s="99"/>
      <c r="J48" s="99"/>
      <c r="K48" s="99"/>
      <c r="L48" s="369"/>
      <c r="M48" s="369"/>
      <c r="N48" s="369"/>
      <c r="O48" s="369"/>
      <c r="P48" s="369"/>
      <c r="Q48" s="369"/>
      <c r="R48" s="369"/>
      <c r="S48" s="369"/>
      <c r="T48" s="369"/>
      <c r="U48" s="369"/>
      <c r="V48" s="369"/>
      <c r="W48" s="369"/>
      <c r="X48" s="472"/>
      <c r="Y48" s="472"/>
      <c r="Z48" s="369"/>
      <c r="AA48" s="369"/>
      <c r="AB48" s="369"/>
      <c r="AC48" s="369"/>
      <c r="AD48" s="369"/>
      <c r="AE48" s="400"/>
      <c r="AF48" s="400"/>
      <c r="AG48" s="399"/>
      <c r="AH48" s="106"/>
      <c r="AR48" s="564"/>
      <c r="AS48" s="565"/>
      <c r="AT48" s="565"/>
      <c r="AU48" s="565"/>
      <c r="AV48" s="572" t="s">
        <v>42</v>
      </c>
      <c r="AW48" s="573" t="s">
        <v>40</v>
      </c>
      <c r="AX48" s="565"/>
      <c r="AY48" s="565"/>
      <c r="AZ48" s="568"/>
    </row>
    <row r="49" spans="2:52" ht="15" customHeight="1" x14ac:dyDescent="0.25">
      <c r="B49" s="104"/>
      <c r="C49" s="384"/>
      <c r="D49" s="906" t="s">
        <v>39</v>
      </c>
      <c r="E49" s="907"/>
      <c r="F49" s="907"/>
      <c r="G49" s="907"/>
      <c r="H49" s="907"/>
      <c r="I49" s="908"/>
      <c r="J49" s="371"/>
      <c r="K49" s="99"/>
      <c r="L49" s="99"/>
      <c r="M49" s="100"/>
      <c r="N49" s="99"/>
      <c r="O49" s="99"/>
      <c r="P49" s="99"/>
      <c r="Q49" s="99"/>
      <c r="R49" s="99"/>
      <c r="S49" s="99"/>
      <c r="T49" s="99"/>
      <c r="U49" s="99"/>
      <c r="V49" s="99"/>
      <c r="W49" s="100"/>
      <c r="X49" s="1010" t="str">
        <f>VLOOKUP(D49,W109:X117,2,FALSE)</f>
        <v>-</v>
      </c>
      <c r="Y49" s="1011"/>
      <c r="Z49" s="394" t="s">
        <v>4</v>
      </c>
      <c r="AA49" s="370"/>
      <c r="AB49" s="100" t="s">
        <v>54</v>
      </c>
      <c r="AC49" s="1012"/>
      <c r="AD49" s="1013"/>
      <c r="AE49" s="1014"/>
      <c r="AF49" s="393"/>
      <c r="AG49" s="392"/>
      <c r="AH49" s="106"/>
      <c r="AR49" s="564">
        <f>AC49/1440</f>
        <v>0</v>
      </c>
      <c r="AS49" s="565"/>
      <c r="AT49" s="565"/>
      <c r="AU49" s="565"/>
      <c r="AV49" s="572" t="s">
        <v>44</v>
      </c>
      <c r="AW49" s="573" t="s">
        <v>40</v>
      </c>
      <c r="AX49" s="565"/>
      <c r="AY49" s="565"/>
      <c r="AZ49" s="568"/>
    </row>
    <row r="50" spans="2:52" ht="2.25" customHeight="1" x14ac:dyDescent="0.25">
      <c r="B50" s="104"/>
      <c r="C50" s="384"/>
      <c r="D50" s="99"/>
      <c r="E50" s="99"/>
      <c r="F50" s="99"/>
      <c r="G50" s="99"/>
      <c r="H50" s="99"/>
      <c r="I50" s="99"/>
      <c r="J50" s="99"/>
      <c r="K50" s="99"/>
      <c r="L50" s="369"/>
      <c r="M50" s="369"/>
      <c r="N50" s="369"/>
      <c r="O50" s="369"/>
      <c r="P50" s="369"/>
      <c r="Q50" s="369"/>
      <c r="R50" s="369"/>
      <c r="S50" s="369"/>
      <c r="T50" s="369"/>
      <c r="U50" s="369"/>
      <c r="V50" s="369"/>
      <c r="W50" s="369"/>
      <c r="X50" s="472"/>
      <c r="Y50" s="472"/>
      <c r="Z50" s="369"/>
      <c r="AA50" s="369"/>
      <c r="AB50" s="369"/>
      <c r="AC50" s="369"/>
      <c r="AD50" s="369"/>
      <c r="AE50" s="400"/>
      <c r="AF50" s="400"/>
      <c r="AG50" s="399"/>
      <c r="AH50" s="106"/>
      <c r="AR50" s="564"/>
      <c r="AS50" s="565"/>
      <c r="AT50" s="565"/>
      <c r="AU50" s="565"/>
      <c r="AV50" s="572"/>
      <c r="AW50" s="573"/>
      <c r="AX50" s="565"/>
      <c r="AY50" s="565"/>
      <c r="AZ50" s="568"/>
    </row>
    <row r="51" spans="2:52" ht="15" customHeight="1" x14ac:dyDescent="0.25">
      <c r="B51" s="104"/>
      <c r="C51" s="384"/>
      <c r="D51" s="906" t="s">
        <v>39</v>
      </c>
      <c r="E51" s="907"/>
      <c r="F51" s="907"/>
      <c r="G51" s="907"/>
      <c r="H51" s="907"/>
      <c r="I51" s="908"/>
      <c r="J51" s="371"/>
      <c r="K51" s="99"/>
      <c r="L51" s="99"/>
      <c r="M51" s="100"/>
      <c r="N51" s="99"/>
      <c r="O51" s="99"/>
      <c r="P51" s="99"/>
      <c r="Q51" s="99"/>
      <c r="R51" s="99"/>
      <c r="S51" s="99"/>
      <c r="T51" s="99"/>
      <c r="U51" s="99"/>
      <c r="V51" s="99"/>
      <c r="W51" s="100"/>
      <c r="X51" s="1010" t="str">
        <f>VLOOKUP(D51,W109:X117,2,FALSE)</f>
        <v>-</v>
      </c>
      <c r="Y51" s="1011"/>
      <c r="Z51" s="394" t="s">
        <v>4</v>
      </c>
      <c r="AA51" s="370"/>
      <c r="AB51" s="100" t="s">
        <v>54</v>
      </c>
      <c r="AC51" s="1012"/>
      <c r="AD51" s="1013"/>
      <c r="AE51" s="1014"/>
      <c r="AF51" s="393"/>
      <c r="AG51" s="392"/>
      <c r="AH51" s="106"/>
      <c r="AR51" s="564">
        <f>AC51/1440</f>
        <v>0</v>
      </c>
      <c r="AS51" s="565"/>
      <c r="AT51" s="565"/>
      <c r="AU51" s="565"/>
      <c r="AV51" s="572"/>
      <c r="AW51" s="573"/>
      <c r="AX51" s="565"/>
      <c r="AY51" s="565"/>
      <c r="AZ51" s="568"/>
    </row>
    <row r="52" spans="2:52" ht="2.25" customHeight="1" x14ac:dyDescent="0.25">
      <c r="B52" s="104"/>
      <c r="C52" s="384"/>
      <c r="D52" s="99"/>
      <c r="E52" s="99"/>
      <c r="F52" s="99"/>
      <c r="G52" s="99"/>
      <c r="H52" s="99"/>
      <c r="I52" s="99"/>
      <c r="J52" s="100"/>
      <c r="K52" s="100"/>
      <c r="L52" s="99"/>
      <c r="M52" s="99"/>
      <c r="N52" s="395"/>
      <c r="O52" s="369"/>
      <c r="P52" s="371"/>
      <c r="Q52" s="398"/>
      <c r="R52" s="398"/>
      <c r="S52" s="395"/>
      <c r="T52" s="369"/>
      <c r="U52" s="371"/>
      <c r="V52" s="397"/>
      <c r="W52" s="397"/>
      <c r="X52" s="473"/>
      <c r="Y52" s="472"/>
      <c r="Z52" s="371"/>
      <c r="AA52" s="396"/>
      <c r="AB52" s="396"/>
      <c r="AC52" s="395"/>
      <c r="AD52" s="369"/>
      <c r="AE52" s="369"/>
      <c r="AF52" s="369"/>
      <c r="AG52" s="381"/>
      <c r="AH52" s="106"/>
      <c r="AR52" s="564"/>
      <c r="AS52" s="565"/>
      <c r="AT52" s="565"/>
      <c r="AU52" s="565"/>
      <c r="AV52" s="565"/>
      <c r="AW52" s="565"/>
      <c r="AX52" s="565"/>
      <c r="AY52" s="565"/>
      <c r="AZ52" s="568"/>
    </row>
    <row r="53" spans="2:52" ht="15" customHeight="1" x14ac:dyDescent="0.25">
      <c r="B53" s="104"/>
      <c r="C53" s="384"/>
      <c r="D53" s="906" t="s">
        <v>39</v>
      </c>
      <c r="E53" s="907"/>
      <c r="F53" s="907"/>
      <c r="G53" s="907"/>
      <c r="H53" s="907"/>
      <c r="I53" s="908"/>
      <c r="J53" s="371"/>
      <c r="K53" s="99"/>
      <c r="L53" s="99"/>
      <c r="M53" s="100"/>
      <c r="N53" s="99"/>
      <c r="O53" s="99"/>
      <c r="P53" s="99"/>
      <c r="Q53" s="99"/>
      <c r="R53" s="99"/>
      <c r="S53" s="99"/>
      <c r="T53" s="99"/>
      <c r="U53" s="99"/>
      <c r="V53" s="99"/>
      <c r="W53" s="100"/>
      <c r="X53" s="1010" t="str">
        <f>VLOOKUP(D53,W109:X117,2,FALSE)</f>
        <v>-</v>
      </c>
      <c r="Y53" s="1011"/>
      <c r="Z53" s="394" t="s">
        <v>4</v>
      </c>
      <c r="AA53" s="370"/>
      <c r="AB53" s="100" t="s">
        <v>54</v>
      </c>
      <c r="AC53" s="1012"/>
      <c r="AD53" s="1013"/>
      <c r="AE53" s="1014"/>
      <c r="AF53" s="393"/>
      <c r="AG53" s="392"/>
      <c r="AH53" s="106"/>
      <c r="AR53" s="564">
        <f>AC53/1440</f>
        <v>0</v>
      </c>
      <c r="AS53" s="565"/>
      <c r="AT53" s="565"/>
      <c r="AU53" s="565"/>
      <c r="AV53" s="572"/>
      <c r="AW53" s="573"/>
      <c r="AX53" s="565"/>
      <c r="AY53" s="565"/>
      <c r="AZ53" s="568"/>
    </row>
    <row r="54" spans="2:52" ht="2.25" customHeight="1" x14ac:dyDescent="0.25">
      <c r="B54" s="104"/>
      <c r="C54" s="380"/>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3"/>
      <c r="AH54" s="106"/>
      <c r="AR54" s="564"/>
      <c r="AS54" s="565"/>
      <c r="AT54" s="565"/>
      <c r="AU54" s="565"/>
      <c r="AV54" s="565"/>
      <c r="AW54" s="565"/>
      <c r="AX54" s="565"/>
      <c r="AY54" s="565"/>
      <c r="AZ54" s="568"/>
    </row>
    <row r="55" spans="2:52" ht="5.25" customHeight="1" x14ac:dyDescent="0.25">
      <c r="B55" s="104"/>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106"/>
      <c r="AR55" s="564"/>
      <c r="AS55" s="565"/>
      <c r="AT55" s="565"/>
      <c r="AU55" s="565"/>
      <c r="AV55" s="565"/>
      <c r="AW55" s="565"/>
      <c r="AX55" s="565"/>
      <c r="AY55" s="565"/>
      <c r="AZ55" s="568"/>
    </row>
    <row r="56" spans="2:52" ht="2.25" customHeight="1" x14ac:dyDescent="0.25">
      <c r="B56" s="104"/>
      <c r="C56" s="196"/>
      <c r="D56" s="110"/>
      <c r="E56" s="110"/>
      <c r="F56" s="110"/>
      <c r="G56" s="110"/>
      <c r="H56" s="110"/>
      <c r="I56" s="110"/>
      <c r="J56" s="110"/>
      <c r="K56" s="110"/>
      <c r="L56" s="110"/>
      <c r="M56" s="110"/>
      <c r="N56" s="110"/>
      <c r="O56" s="110"/>
      <c r="P56" s="110"/>
      <c r="Q56" s="110"/>
      <c r="R56" s="485"/>
      <c r="S56" s="482"/>
      <c r="T56" s="482"/>
      <c r="U56" s="482"/>
      <c r="V56" s="482"/>
      <c r="W56" s="482"/>
      <c r="X56" s="482"/>
      <c r="Y56" s="482"/>
      <c r="Z56" s="482"/>
      <c r="AA56" s="482"/>
      <c r="AB56" s="482"/>
      <c r="AC56" s="482"/>
      <c r="AD56" s="482"/>
      <c r="AE56" s="482"/>
      <c r="AF56" s="482"/>
      <c r="AG56" s="483"/>
      <c r="AH56" s="106"/>
      <c r="AR56" s="564"/>
      <c r="AS56" s="565"/>
      <c r="AT56" s="565"/>
      <c r="AU56" s="565"/>
      <c r="AV56" s="565"/>
      <c r="AW56" s="565"/>
      <c r="AX56" s="565"/>
      <c r="AY56" s="565"/>
      <c r="AZ56" s="568"/>
    </row>
    <row r="57" spans="2:52" ht="15" customHeight="1" x14ac:dyDescent="0.25">
      <c r="B57" s="104"/>
      <c r="C57" s="142"/>
      <c r="D57" s="391" t="s">
        <v>392</v>
      </c>
      <c r="E57" s="105"/>
      <c r="F57" s="105"/>
      <c r="G57" s="105"/>
      <c r="H57" s="105"/>
      <c r="I57" s="105"/>
      <c r="J57" s="105"/>
      <c r="K57" s="105"/>
      <c r="L57" s="105"/>
      <c r="M57" s="131" t="s">
        <v>58</v>
      </c>
      <c r="N57" s="918"/>
      <c r="O57" s="919"/>
      <c r="P57" s="920"/>
      <c r="Q57" s="105"/>
      <c r="R57" s="390" t="s">
        <v>25</v>
      </c>
      <c r="S57" s="479" t="s">
        <v>114</v>
      </c>
      <c r="T57" s="480"/>
      <c r="U57" s="480"/>
      <c r="V57" s="479"/>
      <c r="W57" s="480"/>
      <c r="X57" s="480"/>
      <c r="Y57" s="480"/>
      <c r="Z57" s="480"/>
      <c r="AA57" s="480"/>
      <c r="AB57" s="480"/>
      <c r="AC57" s="480"/>
      <c r="AD57" s="480"/>
      <c r="AE57" s="480"/>
      <c r="AF57" s="480"/>
      <c r="AG57" s="481"/>
      <c r="AH57" s="106"/>
      <c r="AR57" s="574">
        <f>N57/1440</f>
        <v>0</v>
      </c>
      <c r="AS57" s="565"/>
      <c r="AT57" s="565"/>
      <c r="AU57" s="572" t="s">
        <v>63</v>
      </c>
      <c r="AV57" s="572">
        <f>1.65*0.000125^(AB14-1)</f>
        <v>1.69509176561775</v>
      </c>
      <c r="AW57" s="565"/>
      <c r="AX57" s="565"/>
      <c r="AY57" s="565"/>
      <c r="AZ57" s="568"/>
    </row>
    <row r="58" spans="2:52" ht="2.25" customHeight="1" x14ac:dyDescent="0.25">
      <c r="B58" s="104"/>
      <c r="C58" s="142"/>
      <c r="D58" s="126"/>
      <c r="E58" s="126"/>
      <c r="F58" s="126"/>
      <c r="G58" s="126"/>
      <c r="H58" s="126"/>
      <c r="I58" s="126"/>
      <c r="J58" s="126"/>
      <c r="K58" s="126"/>
      <c r="L58" s="126"/>
      <c r="M58" s="126"/>
      <c r="N58" s="126"/>
      <c r="O58" s="126"/>
      <c r="P58" s="126"/>
      <c r="Q58" s="126"/>
      <c r="R58" s="486"/>
      <c r="S58" s="484"/>
      <c r="T58" s="484"/>
      <c r="U58" s="484"/>
      <c r="V58" s="484"/>
      <c r="W58" s="484"/>
      <c r="X58" s="484"/>
      <c r="Y58" s="484"/>
      <c r="Z58" s="484"/>
      <c r="AA58" s="484"/>
      <c r="AB58" s="484"/>
      <c r="AC58" s="484"/>
      <c r="AD58" s="484"/>
      <c r="AE58" s="484"/>
      <c r="AF58" s="484"/>
      <c r="AG58" s="487"/>
      <c r="AH58" s="106"/>
      <c r="AR58" s="564"/>
      <c r="AS58" s="565"/>
      <c r="AT58" s="565"/>
      <c r="AU58" s="565"/>
      <c r="AV58" s="565"/>
      <c r="AW58" s="565"/>
      <c r="AX58" s="565"/>
      <c r="AY58" s="565"/>
      <c r="AZ58" s="568"/>
    </row>
    <row r="59" spans="2:52" ht="2.25" customHeight="1" x14ac:dyDescent="0.25">
      <c r="B59" s="104"/>
      <c r="C59" s="142"/>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32"/>
      <c r="AH59" s="106"/>
      <c r="AR59" s="564"/>
      <c r="AS59" s="565"/>
      <c r="AT59" s="565"/>
      <c r="AU59" s="565"/>
      <c r="AV59" s="565"/>
      <c r="AW59" s="565"/>
      <c r="AX59" s="565"/>
      <c r="AY59" s="565"/>
      <c r="AZ59" s="568"/>
    </row>
    <row r="60" spans="2:52" ht="15" customHeight="1" x14ac:dyDescent="0.25">
      <c r="B60" s="104"/>
      <c r="C60" s="142"/>
      <c r="D60" s="912" t="s">
        <v>546</v>
      </c>
      <c r="E60" s="913"/>
      <c r="F60" s="913"/>
      <c r="G60" s="914"/>
      <c r="H60" s="105"/>
      <c r="I60" s="131" t="s">
        <v>13</v>
      </c>
      <c r="J60" s="906" t="s">
        <v>1136</v>
      </c>
      <c r="K60" s="907"/>
      <c r="L60" s="907"/>
      <c r="M60" s="907"/>
      <c r="N60" s="907"/>
      <c r="O60" s="908"/>
      <c r="P60" s="105"/>
      <c r="Q60" s="131"/>
      <c r="R60" s="131" t="s">
        <v>57</v>
      </c>
      <c r="S60" s="989"/>
      <c r="T60" s="990"/>
      <c r="U60" s="105"/>
      <c r="V60" s="105"/>
      <c r="W60" s="131" t="s">
        <v>418</v>
      </c>
      <c r="X60" s="497"/>
      <c r="Y60" s="105"/>
      <c r="Z60" s="105"/>
      <c r="AA60" s="131" t="s">
        <v>59</v>
      </c>
      <c r="AB60" s="497"/>
      <c r="AC60" s="105"/>
      <c r="AD60" s="131"/>
      <c r="AE60" s="131" t="s">
        <v>417</v>
      </c>
      <c r="AF60" s="498"/>
      <c r="AG60" s="132"/>
      <c r="AH60" s="106"/>
      <c r="AR60" s="564"/>
      <c r="AS60" s="565"/>
      <c r="AT60" s="565"/>
      <c r="AU60" s="565"/>
      <c r="AV60" s="565" t="s">
        <v>60</v>
      </c>
      <c r="AW60" s="565"/>
      <c r="AX60" s="565"/>
      <c r="AY60" s="565"/>
      <c r="AZ60" s="568"/>
    </row>
    <row r="61" spans="2:52" ht="2.25" customHeight="1" x14ac:dyDescent="0.25">
      <c r="B61" s="104"/>
      <c r="C61" s="142"/>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32"/>
      <c r="AH61" s="106"/>
      <c r="AR61" s="564"/>
      <c r="AS61" s="565"/>
      <c r="AT61" s="565"/>
      <c r="AU61" s="565"/>
      <c r="AV61" s="565"/>
      <c r="AW61" s="565"/>
      <c r="AX61" s="565"/>
      <c r="AY61" s="565"/>
      <c r="AZ61" s="568"/>
    </row>
    <row r="62" spans="2:52" ht="15" customHeight="1" x14ac:dyDescent="0.25">
      <c r="B62" s="104"/>
      <c r="C62" s="142"/>
      <c r="D62" s="105"/>
      <c r="E62" s="131" t="s">
        <v>390</v>
      </c>
      <c r="F62" s="915" t="str">
        <f>VLOOKUP(J60,$P$109:$Q$248,2,FALSE)</f>
        <v>-</v>
      </c>
      <c r="G62" s="916"/>
      <c r="H62" s="916"/>
      <c r="I62" s="917"/>
      <c r="J62" s="105"/>
      <c r="K62" s="131"/>
      <c r="L62" s="131" t="s">
        <v>58</v>
      </c>
      <c r="M62" s="918"/>
      <c r="N62" s="919"/>
      <c r="O62" s="920"/>
      <c r="P62" s="131"/>
      <c r="Q62" s="105"/>
      <c r="R62" s="105"/>
      <c r="S62" s="105"/>
      <c r="T62" s="105"/>
      <c r="U62" s="105"/>
      <c r="V62" s="105"/>
      <c r="W62" s="105"/>
      <c r="X62" s="105"/>
      <c r="Y62" s="105"/>
      <c r="Z62" s="131" t="s">
        <v>426</v>
      </c>
      <c r="AA62" s="497"/>
      <c r="AB62" s="105"/>
      <c r="AC62" s="105"/>
      <c r="AD62" s="105"/>
      <c r="AE62" s="105"/>
      <c r="AF62" s="105"/>
      <c r="AG62" s="132"/>
      <c r="AH62" s="106"/>
      <c r="AR62" s="564"/>
      <c r="AS62" s="565"/>
      <c r="AT62" s="565"/>
      <c r="AU62" s="565"/>
      <c r="AV62" s="565"/>
      <c r="AW62" s="565"/>
      <c r="AX62" s="565"/>
      <c r="AY62" s="565"/>
      <c r="AZ62" s="568"/>
    </row>
    <row r="63" spans="2:52" ht="2.25" customHeight="1" x14ac:dyDescent="0.25">
      <c r="B63" s="104"/>
      <c r="C63" s="142"/>
      <c r="D63" s="105"/>
      <c r="E63" s="105"/>
      <c r="F63" s="105"/>
      <c r="G63" s="105"/>
      <c r="H63" s="105"/>
      <c r="I63" s="105"/>
      <c r="J63" s="105"/>
      <c r="K63" s="131"/>
      <c r="L63" s="131"/>
      <c r="M63" s="105"/>
      <c r="N63" s="105"/>
      <c r="O63" s="105"/>
      <c r="P63" s="131"/>
      <c r="Q63" s="105"/>
      <c r="R63" s="105"/>
      <c r="S63" s="105"/>
      <c r="T63" s="105"/>
      <c r="U63" s="105"/>
      <c r="V63" s="105"/>
      <c r="W63" s="105"/>
      <c r="X63" s="105"/>
      <c r="Y63" s="105"/>
      <c r="Z63" s="105"/>
      <c r="AA63" s="105"/>
      <c r="AB63" s="105"/>
      <c r="AC63" s="105"/>
      <c r="AD63" s="105"/>
      <c r="AE63" s="105"/>
      <c r="AF63" s="105"/>
      <c r="AG63" s="132"/>
      <c r="AH63" s="106"/>
      <c r="AR63" s="564"/>
      <c r="AS63" s="565"/>
      <c r="AT63" s="565"/>
      <c r="AU63" s="565"/>
      <c r="AV63" s="565"/>
      <c r="AW63" s="565"/>
      <c r="AX63" s="565"/>
      <c r="AY63" s="565"/>
      <c r="AZ63" s="568"/>
    </row>
    <row r="64" spans="2:52" ht="15" customHeight="1" x14ac:dyDescent="0.25">
      <c r="B64" s="104"/>
      <c r="C64" s="142"/>
      <c r="D64" s="1001" t="s">
        <v>61</v>
      </c>
      <c r="E64" s="1001"/>
      <c r="F64" s="991"/>
      <c r="G64" s="992"/>
      <c r="H64" s="993"/>
      <c r="I64" s="555" t="s">
        <v>543</v>
      </c>
      <c r="J64" s="926">
        <f>F64*$O$14</f>
        <v>0</v>
      </c>
      <c r="K64" s="927"/>
      <c r="L64" s="478"/>
      <c r="M64" s="478"/>
      <c r="N64" s="478"/>
      <c r="O64" s="478"/>
      <c r="P64" s="478"/>
      <c r="Q64" s="478"/>
      <c r="R64" s="131" t="s">
        <v>502</v>
      </c>
      <c r="S64" s="497"/>
      <c r="T64" s="478"/>
      <c r="U64" s="105"/>
      <c r="V64" s="105"/>
      <c r="W64" s="105"/>
      <c r="X64" s="105"/>
      <c r="Y64" s="105"/>
      <c r="Z64" s="105"/>
      <c r="AA64" s="131" t="s">
        <v>396</v>
      </c>
      <c r="AB64" s="497"/>
      <c r="AC64" s="116"/>
      <c r="AD64" s="999" t="str">
        <f>IF(ISERROR(IF(S64="X",AS64-(AS64*10%),AS64)),"",IF(S64="X",AS64-(AS64*10%),AS64))</f>
        <v/>
      </c>
      <c r="AE64" s="1000"/>
      <c r="AF64" s="116" t="s">
        <v>35</v>
      </c>
      <c r="AG64" s="132"/>
      <c r="AH64" s="106"/>
      <c r="AR64" s="564">
        <f>M62/1440</f>
        <v>0</v>
      </c>
      <c r="AS64" s="565" t="e">
        <f>(1000*J64*S60%/$O$14)*($AV$57*(1-EXP(-0.04*(M62+M89)))/4.15%*(1+COUNTA(AB60:AB64)/10))%/1</f>
        <v>#DIV/0!</v>
      </c>
      <c r="AT64" s="565"/>
      <c r="AU64" s="565" t="s">
        <v>381</v>
      </c>
      <c r="AV64" s="565" t="s">
        <v>65</v>
      </c>
      <c r="AW64" s="565" t="s">
        <v>66</v>
      </c>
      <c r="AX64" s="565" t="s">
        <v>305</v>
      </c>
      <c r="AY64" s="565"/>
      <c r="AZ64" s="568"/>
    </row>
    <row r="65" spans="2:52" ht="2.25" customHeight="1" x14ac:dyDescent="0.25">
      <c r="B65" s="104"/>
      <c r="C65" s="142"/>
      <c r="D65" s="126"/>
      <c r="E65" s="126"/>
      <c r="F65" s="126"/>
      <c r="G65" s="126"/>
      <c r="H65" s="126"/>
      <c r="I65" s="126"/>
      <c r="J65" s="137"/>
      <c r="K65" s="190"/>
      <c r="L65" s="190"/>
      <c r="M65" s="190"/>
      <c r="N65" s="190"/>
      <c r="O65" s="190"/>
      <c r="P65" s="126"/>
      <c r="Q65" s="126"/>
      <c r="R65" s="126"/>
      <c r="S65" s="126"/>
      <c r="T65" s="126"/>
      <c r="U65" s="126"/>
      <c r="V65" s="126"/>
      <c r="W65" s="126"/>
      <c r="X65" s="137"/>
      <c r="Y65" s="442"/>
      <c r="Z65" s="126"/>
      <c r="AA65" s="126"/>
      <c r="AB65" s="126"/>
      <c r="AC65" s="443"/>
      <c r="AD65" s="444"/>
      <c r="AE65" s="444"/>
      <c r="AF65" s="443"/>
      <c r="AG65" s="132"/>
      <c r="AH65" s="106"/>
      <c r="AR65" s="564"/>
      <c r="AS65" s="565"/>
      <c r="AT65" s="565"/>
      <c r="AU65" s="565"/>
      <c r="AV65" s="565"/>
      <c r="AW65" s="565"/>
      <c r="AX65" s="565"/>
      <c r="AY65" s="565"/>
      <c r="AZ65" s="568"/>
    </row>
    <row r="66" spans="2:52" ht="2.25" customHeight="1" x14ac:dyDescent="0.25">
      <c r="B66" s="104"/>
      <c r="C66" s="142"/>
      <c r="D66" s="105"/>
      <c r="E66" s="105"/>
      <c r="F66" s="105"/>
      <c r="G66" s="105"/>
      <c r="H66" s="105"/>
      <c r="I66" s="105"/>
      <c r="J66" s="131"/>
      <c r="K66" s="130"/>
      <c r="L66" s="130"/>
      <c r="M66" s="130"/>
      <c r="N66" s="130"/>
      <c r="O66" s="130"/>
      <c r="P66" s="105"/>
      <c r="Q66" s="105"/>
      <c r="R66" s="105"/>
      <c r="S66" s="105"/>
      <c r="T66" s="105"/>
      <c r="U66" s="105"/>
      <c r="V66" s="105"/>
      <c r="W66" s="105"/>
      <c r="X66" s="131"/>
      <c r="Y66" s="440"/>
      <c r="Z66" s="105"/>
      <c r="AA66" s="105"/>
      <c r="AB66" s="105"/>
      <c r="AC66" s="116"/>
      <c r="AD66" s="389"/>
      <c r="AE66" s="389"/>
      <c r="AF66" s="116"/>
      <c r="AG66" s="132"/>
      <c r="AH66" s="106"/>
      <c r="AR66" s="564"/>
      <c r="AS66" s="565"/>
      <c r="AT66" s="565"/>
      <c r="AU66" s="565"/>
      <c r="AV66" s="565"/>
      <c r="AW66" s="565"/>
      <c r="AX66" s="565"/>
      <c r="AY66" s="565"/>
      <c r="AZ66" s="568"/>
    </row>
    <row r="67" spans="2:52" ht="15" customHeight="1" x14ac:dyDescent="0.25">
      <c r="B67" s="104"/>
      <c r="C67" s="142"/>
      <c r="D67" s="906" t="s">
        <v>33</v>
      </c>
      <c r="E67" s="907"/>
      <c r="F67" s="907"/>
      <c r="G67" s="908"/>
      <c r="H67" s="105"/>
      <c r="I67" s="131" t="s">
        <v>13</v>
      </c>
      <c r="J67" s="906" t="s">
        <v>1136</v>
      </c>
      <c r="K67" s="907"/>
      <c r="L67" s="907"/>
      <c r="M67" s="907"/>
      <c r="N67" s="907"/>
      <c r="O67" s="908"/>
      <c r="P67" s="105"/>
      <c r="Q67" s="131"/>
      <c r="R67" s="131" t="s">
        <v>57</v>
      </c>
      <c r="S67" s="989"/>
      <c r="T67" s="990"/>
      <c r="U67" s="105"/>
      <c r="V67" s="105"/>
      <c r="W67" s="131" t="s">
        <v>418</v>
      </c>
      <c r="X67" s="497"/>
      <c r="Y67" s="105"/>
      <c r="Z67" s="105"/>
      <c r="AA67" s="131" t="s">
        <v>59</v>
      </c>
      <c r="AB67" s="497"/>
      <c r="AC67" s="105"/>
      <c r="AD67" s="131"/>
      <c r="AE67" s="131" t="s">
        <v>417</v>
      </c>
      <c r="AF67" s="498"/>
      <c r="AG67" s="132"/>
      <c r="AH67" s="106"/>
      <c r="AR67" s="564"/>
      <c r="AS67" s="565"/>
      <c r="AT67" s="565"/>
      <c r="AU67" s="565" t="s">
        <v>33</v>
      </c>
      <c r="AV67" s="565" t="s">
        <v>306</v>
      </c>
      <c r="AW67" s="565" t="s">
        <v>40</v>
      </c>
      <c r="AX67" s="565"/>
      <c r="AY67" s="565"/>
      <c r="AZ67" s="568"/>
    </row>
    <row r="68" spans="2:52" ht="2.25" customHeight="1" x14ac:dyDescent="0.25">
      <c r="B68" s="104"/>
      <c r="C68" s="142"/>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32"/>
      <c r="AH68" s="106"/>
      <c r="AR68" s="564"/>
      <c r="AS68" s="565"/>
      <c r="AT68" s="565"/>
      <c r="AU68" s="565"/>
      <c r="AV68" s="565"/>
      <c r="AW68" s="565"/>
      <c r="AX68" s="565"/>
      <c r="AY68" s="565"/>
      <c r="AZ68" s="568"/>
    </row>
    <row r="69" spans="2:52" ht="15" customHeight="1" x14ac:dyDescent="0.25">
      <c r="B69" s="104"/>
      <c r="C69" s="142"/>
      <c r="D69" s="105"/>
      <c r="E69" s="131" t="s">
        <v>390</v>
      </c>
      <c r="F69" s="915" t="str">
        <f>VLOOKUP(J67,$P$109:$Q$248,2,FALSE)</f>
        <v>-</v>
      </c>
      <c r="G69" s="916"/>
      <c r="H69" s="916"/>
      <c r="I69" s="917"/>
      <c r="J69" s="105"/>
      <c r="K69" s="131"/>
      <c r="L69" s="131" t="s">
        <v>58</v>
      </c>
      <c r="M69" s="918"/>
      <c r="N69" s="919"/>
      <c r="O69" s="920"/>
      <c r="P69" s="105"/>
      <c r="Q69" s="105"/>
      <c r="R69" s="105"/>
      <c r="S69" s="105"/>
      <c r="T69" s="105"/>
      <c r="U69" s="105"/>
      <c r="V69" s="105"/>
      <c r="W69" s="105"/>
      <c r="X69" s="105"/>
      <c r="Y69" s="105"/>
      <c r="Z69" s="131" t="s">
        <v>426</v>
      </c>
      <c r="AA69" s="497"/>
      <c r="AB69" s="105"/>
      <c r="AC69" s="105"/>
      <c r="AD69" s="105"/>
      <c r="AE69" s="105"/>
      <c r="AF69" s="105"/>
      <c r="AG69" s="132"/>
      <c r="AH69" s="106"/>
      <c r="AR69" s="564"/>
      <c r="AS69" s="565"/>
      <c r="AT69" s="565"/>
      <c r="AU69" s="565"/>
      <c r="AV69" s="565"/>
      <c r="AW69" s="565"/>
      <c r="AX69" s="565"/>
      <c r="AY69" s="565"/>
      <c r="AZ69" s="568"/>
    </row>
    <row r="70" spans="2:52" ht="2.25" customHeight="1" x14ac:dyDescent="0.25">
      <c r="B70" s="104"/>
      <c r="C70" s="142"/>
      <c r="D70" s="105"/>
      <c r="E70" s="131"/>
      <c r="F70" s="476"/>
      <c r="G70" s="476"/>
      <c r="H70" s="476"/>
      <c r="I70" s="476"/>
      <c r="J70" s="105"/>
      <c r="K70" s="131"/>
      <c r="L70" s="131"/>
      <c r="M70" s="477"/>
      <c r="N70" s="477"/>
      <c r="O70" s="477"/>
      <c r="P70" s="105"/>
      <c r="Q70" s="105"/>
      <c r="R70" s="105"/>
      <c r="S70" s="105"/>
      <c r="T70" s="105"/>
      <c r="U70" s="105"/>
      <c r="V70" s="105"/>
      <c r="W70" s="105"/>
      <c r="X70" s="131"/>
      <c r="Y70" s="440"/>
      <c r="Z70" s="105"/>
      <c r="AA70" s="105"/>
      <c r="AB70" s="105"/>
      <c r="AC70" s="116"/>
      <c r="AD70" s="389"/>
      <c r="AE70" s="389"/>
      <c r="AF70" s="116"/>
      <c r="AG70" s="132"/>
      <c r="AH70" s="106"/>
      <c r="AR70" s="564"/>
      <c r="AS70" s="565"/>
      <c r="AT70" s="565"/>
      <c r="AU70" s="565"/>
      <c r="AV70" s="565"/>
      <c r="AW70" s="565"/>
      <c r="AX70" s="565"/>
      <c r="AY70" s="565"/>
      <c r="AZ70" s="568"/>
    </row>
    <row r="71" spans="2:52" ht="15" customHeight="1" x14ac:dyDescent="0.25">
      <c r="B71" s="104"/>
      <c r="C71" s="142"/>
      <c r="D71" s="1001" t="s">
        <v>61</v>
      </c>
      <c r="E71" s="1001"/>
      <c r="F71" s="991"/>
      <c r="G71" s="992"/>
      <c r="H71" s="993"/>
      <c r="I71" s="555" t="s">
        <v>543</v>
      </c>
      <c r="J71" s="926">
        <f>F71*$O$14</f>
        <v>0</v>
      </c>
      <c r="K71" s="927"/>
      <c r="L71" s="105"/>
      <c r="M71" s="105"/>
      <c r="N71" s="105"/>
      <c r="O71" s="105"/>
      <c r="P71" s="105"/>
      <c r="Q71" s="105"/>
      <c r="R71" s="131" t="s">
        <v>502</v>
      </c>
      <c r="S71" s="497"/>
      <c r="T71" s="105"/>
      <c r="U71" s="105"/>
      <c r="V71" s="105"/>
      <c r="W71" s="105"/>
      <c r="X71" s="105"/>
      <c r="Y71" s="105"/>
      <c r="Z71" s="105"/>
      <c r="AA71" s="131" t="s">
        <v>396</v>
      </c>
      <c r="AB71" s="497"/>
      <c r="AC71" s="116"/>
      <c r="AD71" s="999" t="str">
        <f>IF(ISERROR(IF(S71="X",AS71-(AS71*10%),AS71)),"",IF(S71="X",AS71-(AS71*10%),AS71))</f>
        <v/>
      </c>
      <c r="AE71" s="1000"/>
      <c r="AF71" s="116" t="s">
        <v>35</v>
      </c>
      <c r="AG71" s="132"/>
      <c r="AH71" s="106"/>
      <c r="AR71" s="564">
        <f>M69/1440</f>
        <v>0</v>
      </c>
      <c r="AS71" s="565" t="e">
        <f>(1000*J71*S67%/$O$14)*($AV$57*(1-EXP(-0.04*(M69+M89)))/4.15%*(1+COUNTA(AB67:AB71)/10))%/1</f>
        <v>#DIV/0!</v>
      </c>
      <c r="AT71" s="565"/>
      <c r="AU71" s="565"/>
      <c r="AV71" s="565"/>
      <c r="AW71" s="565"/>
      <c r="AX71" s="565"/>
      <c r="AY71" s="565"/>
      <c r="AZ71" s="568"/>
    </row>
    <row r="72" spans="2:52" ht="2.25" customHeight="1" x14ac:dyDescent="0.25">
      <c r="B72" s="104"/>
      <c r="C72" s="142"/>
      <c r="D72" s="126"/>
      <c r="E72" s="126"/>
      <c r="F72" s="556"/>
      <c r="G72" s="556"/>
      <c r="H72" s="556"/>
      <c r="I72" s="126"/>
      <c r="J72" s="137"/>
      <c r="K72" s="190"/>
      <c r="L72" s="190"/>
      <c r="M72" s="190"/>
      <c r="N72" s="190"/>
      <c r="O72" s="190"/>
      <c r="P72" s="126"/>
      <c r="Q72" s="126"/>
      <c r="R72" s="126"/>
      <c r="S72" s="126"/>
      <c r="T72" s="126"/>
      <c r="U72" s="126"/>
      <c r="V72" s="126"/>
      <c r="W72" s="126"/>
      <c r="X72" s="137"/>
      <c r="Y72" s="442"/>
      <c r="Z72" s="126"/>
      <c r="AA72" s="126"/>
      <c r="AB72" s="126"/>
      <c r="AC72" s="443"/>
      <c r="AD72" s="444"/>
      <c r="AE72" s="444"/>
      <c r="AF72" s="443"/>
      <c r="AG72" s="132"/>
      <c r="AH72" s="106"/>
      <c r="AR72" s="564"/>
      <c r="AS72" s="565"/>
      <c r="AT72" s="565"/>
      <c r="AU72" s="565"/>
      <c r="AV72" s="565"/>
      <c r="AW72" s="565"/>
      <c r="AX72" s="565"/>
      <c r="AY72" s="565"/>
      <c r="AZ72" s="568"/>
    </row>
    <row r="73" spans="2:52" ht="2.25" customHeight="1" x14ac:dyDescent="0.25">
      <c r="B73" s="104"/>
      <c r="C73" s="142"/>
      <c r="D73" s="105"/>
      <c r="E73" s="105"/>
      <c r="F73" s="105"/>
      <c r="G73" s="105"/>
      <c r="H73" s="105"/>
      <c r="I73" s="105"/>
      <c r="J73" s="131"/>
      <c r="K73" s="130"/>
      <c r="L73" s="130"/>
      <c r="M73" s="130"/>
      <c r="N73" s="130"/>
      <c r="O73" s="130"/>
      <c r="P73" s="105"/>
      <c r="Q73" s="105"/>
      <c r="R73" s="105"/>
      <c r="S73" s="105"/>
      <c r="T73" s="105"/>
      <c r="U73" s="105"/>
      <c r="V73" s="105"/>
      <c r="W73" s="105"/>
      <c r="X73" s="131"/>
      <c r="Y73" s="440"/>
      <c r="Z73" s="105"/>
      <c r="AA73" s="105"/>
      <c r="AB73" s="105"/>
      <c r="AC73" s="116"/>
      <c r="AD73" s="389"/>
      <c r="AE73" s="389"/>
      <c r="AF73" s="116"/>
      <c r="AG73" s="132"/>
      <c r="AH73" s="106"/>
      <c r="AR73" s="564"/>
      <c r="AS73" s="565"/>
      <c r="AT73" s="565"/>
      <c r="AU73" s="565"/>
      <c r="AV73" s="565"/>
      <c r="AW73" s="565"/>
      <c r="AX73" s="565"/>
      <c r="AY73" s="565"/>
      <c r="AZ73" s="568"/>
    </row>
    <row r="74" spans="2:52" ht="15" customHeight="1" x14ac:dyDescent="0.25">
      <c r="B74" s="104"/>
      <c r="C74" s="142"/>
      <c r="D74" s="906" t="s">
        <v>34</v>
      </c>
      <c r="E74" s="907"/>
      <c r="F74" s="907"/>
      <c r="G74" s="908"/>
      <c r="H74" s="105"/>
      <c r="I74" s="131" t="s">
        <v>13</v>
      </c>
      <c r="J74" s="906" t="s">
        <v>1136</v>
      </c>
      <c r="K74" s="907"/>
      <c r="L74" s="907"/>
      <c r="M74" s="907"/>
      <c r="N74" s="907"/>
      <c r="O74" s="908"/>
      <c r="P74" s="105"/>
      <c r="Q74" s="131"/>
      <c r="R74" s="131" t="s">
        <v>57</v>
      </c>
      <c r="S74" s="989"/>
      <c r="T74" s="990"/>
      <c r="U74" s="105"/>
      <c r="V74" s="105"/>
      <c r="W74" s="131" t="s">
        <v>418</v>
      </c>
      <c r="X74" s="497"/>
      <c r="Y74" s="105"/>
      <c r="Z74" s="105"/>
      <c r="AA74" s="131" t="s">
        <v>59</v>
      </c>
      <c r="AB74" s="497"/>
      <c r="AC74" s="105"/>
      <c r="AD74" s="131"/>
      <c r="AE74" s="131" t="s">
        <v>417</v>
      </c>
      <c r="AF74" s="498"/>
      <c r="AG74" s="132"/>
      <c r="AH74" s="106"/>
      <c r="AR74" s="564"/>
      <c r="AS74" s="565"/>
      <c r="AT74" s="565"/>
      <c r="AU74" s="565" t="s">
        <v>34</v>
      </c>
      <c r="AV74" s="565" t="s">
        <v>307</v>
      </c>
      <c r="AW74" s="565" t="s">
        <v>40</v>
      </c>
      <c r="AX74" s="565"/>
      <c r="AY74" s="565"/>
      <c r="AZ74" s="568"/>
    </row>
    <row r="75" spans="2:52" ht="2.25" customHeight="1" x14ac:dyDescent="0.25">
      <c r="B75" s="104"/>
      <c r="C75" s="142"/>
      <c r="D75" s="105"/>
      <c r="E75" s="105"/>
      <c r="F75" s="105"/>
      <c r="G75" s="105"/>
      <c r="H75" s="105"/>
      <c r="I75" s="105"/>
      <c r="J75" s="131"/>
      <c r="K75" s="130"/>
      <c r="L75" s="130"/>
      <c r="M75" s="130"/>
      <c r="N75" s="130"/>
      <c r="O75" s="130"/>
      <c r="P75" s="105"/>
      <c r="Q75" s="105"/>
      <c r="R75" s="105"/>
      <c r="S75" s="105"/>
      <c r="T75" s="105"/>
      <c r="U75" s="105"/>
      <c r="V75" s="105"/>
      <c r="W75" s="105"/>
      <c r="X75" s="131"/>
      <c r="Y75" s="440"/>
      <c r="Z75" s="105"/>
      <c r="AA75" s="105"/>
      <c r="AB75" s="105"/>
      <c r="AC75" s="116"/>
      <c r="AD75" s="389"/>
      <c r="AE75" s="389"/>
      <c r="AF75" s="116"/>
      <c r="AG75" s="132"/>
      <c r="AH75" s="106"/>
      <c r="AR75" s="564"/>
      <c r="AS75" s="565"/>
      <c r="AT75" s="565"/>
      <c r="AU75" s="565"/>
      <c r="AV75" s="565"/>
      <c r="AW75" s="565"/>
      <c r="AX75" s="565"/>
      <c r="AY75" s="565"/>
      <c r="AZ75" s="568"/>
    </row>
    <row r="76" spans="2:52" ht="15" customHeight="1" x14ac:dyDescent="0.25">
      <c r="B76" s="104"/>
      <c r="C76" s="142"/>
      <c r="D76" s="105"/>
      <c r="E76" s="131" t="s">
        <v>390</v>
      </c>
      <c r="F76" s="915" t="str">
        <f>VLOOKUP(J74,$P$109:$Q$248,2,FALSE)</f>
        <v>-</v>
      </c>
      <c r="G76" s="916"/>
      <c r="H76" s="916"/>
      <c r="I76" s="917"/>
      <c r="J76" s="105"/>
      <c r="K76" s="131"/>
      <c r="L76" s="131" t="s">
        <v>58</v>
      </c>
      <c r="M76" s="918"/>
      <c r="N76" s="919"/>
      <c r="O76" s="920"/>
      <c r="P76" s="105"/>
      <c r="Q76" s="105"/>
      <c r="R76" s="105"/>
      <c r="S76" s="105"/>
      <c r="T76" s="105"/>
      <c r="U76" s="105"/>
      <c r="V76" s="105"/>
      <c r="W76" s="105"/>
      <c r="X76" s="105"/>
      <c r="Y76" s="105"/>
      <c r="Z76" s="131" t="s">
        <v>426</v>
      </c>
      <c r="AA76" s="497"/>
      <c r="AB76" s="105"/>
      <c r="AC76" s="105"/>
      <c r="AD76" s="105"/>
      <c r="AE76" s="105"/>
      <c r="AF76" s="105"/>
      <c r="AG76" s="132"/>
      <c r="AH76" s="106"/>
      <c r="AR76" s="564"/>
      <c r="AS76" s="565"/>
      <c r="AT76" s="565"/>
      <c r="AU76" s="565"/>
      <c r="AV76" s="565"/>
      <c r="AW76" s="565"/>
      <c r="AX76" s="565"/>
      <c r="AY76" s="565"/>
      <c r="AZ76" s="568"/>
    </row>
    <row r="77" spans="2:52" ht="2.25" customHeight="1" x14ac:dyDescent="0.25">
      <c r="B77" s="104"/>
      <c r="C77" s="142"/>
      <c r="D77" s="105"/>
      <c r="E77" s="131"/>
      <c r="F77" s="476"/>
      <c r="G77" s="476"/>
      <c r="H77" s="476"/>
      <c r="I77" s="476"/>
      <c r="J77" s="369"/>
      <c r="K77" s="371"/>
      <c r="L77" s="371"/>
      <c r="M77" s="477"/>
      <c r="N77" s="477"/>
      <c r="O77" s="477"/>
      <c r="P77" s="105"/>
      <c r="Q77" s="105"/>
      <c r="R77" s="105"/>
      <c r="S77" s="105"/>
      <c r="T77" s="105"/>
      <c r="U77" s="105"/>
      <c r="V77" s="105"/>
      <c r="W77" s="105"/>
      <c r="X77" s="131"/>
      <c r="Y77" s="440"/>
      <c r="Z77" s="105"/>
      <c r="AA77" s="105"/>
      <c r="AB77" s="105"/>
      <c r="AC77" s="116"/>
      <c r="AD77" s="389"/>
      <c r="AE77" s="389"/>
      <c r="AF77" s="116"/>
      <c r="AG77" s="132"/>
      <c r="AH77" s="106"/>
      <c r="AR77" s="564"/>
      <c r="AS77" s="565"/>
      <c r="AT77" s="565"/>
      <c r="AU77" s="565"/>
      <c r="AV77" s="565"/>
      <c r="AW77" s="565"/>
      <c r="AX77" s="565"/>
      <c r="AY77" s="565"/>
      <c r="AZ77" s="568"/>
    </row>
    <row r="78" spans="2:52" ht="15" customHeight="1" x14ac:dyDescent="0.25">
      <c r="B78" s="104"/>
      <c r="C78" s="142"/>
      <c r="D78" s="1001" t="s">
        <v>61</v>
      </c>
      <c r="E78" s="1001"/>
      <c r="F78" s="991"/>
      <c r="G78" s="992"/>
      <c r="H78" s="993"/>
      <c r="I78" s="555" t="s">
        <v>543</v>
      </c>
      <c r="J78" s="926">
        <f>F78*$O$14</f>
        <v>0</v>
      </c>
      <c r="K78" s="927"/>
      <c r="L78" s="105"/>
      <c r="M78" s="105"/>
      <c r="N78" s="105"/>
      <c r="O78" s="105"/>
      <c r="P78" s="105"/>
      <c r="Q78" s="105"/>
      <c r="R78" s="131" t="s">
        <v>502</v>
      </c>
      <c r="S78" s="497"/>
      <c r="T78" s="105"/>
      <c r="U78" s="105"/>
      <c r="V78" s="105"/>
      <c r="W78" s="105"/>
      <c r="X78" s="105"/>
      <c r="Y78" s="105"/>
      <c r="Z78" s="105"/>
      <c r="AA78" s="131" t="s">
        <v>396</v>
      </c>
      <c r="AB78" s="497"/>
      <c r="AC78" s="116"/>
      <c r="AD78" s="999" t="str">
        <f>IF(ISERROR(IF(S78="X",AS78-(AS78*10%),AS78)),"",IF(S78="X",AS78-(AS78*10%),AS78))</f>
        <v/>
      </c>
      <c r="AE78" s="1000"/>
      <c r="AF78" s="116" t="s">
        <v>35</v>
      </c>
      <c r="AG78" s="132"/>
      <c r="AH78" s="106"/>
      <c r="AR78" s="564">
        <f>M76/1440</f>
        <v>0</v>
      </c>
      <c r="AS78" s="565" t="e">
        <f>(1000*J78*S74%/$O$14)*($AV$57*(1-EXP(-0.04*(M76+M89)))/4.15%*(1+COUNTA(AB74:AB78)/10))%/1</f>
        <v>#DIV/0!</v>
      </c>
      <c r="AT78" s="565"/>
      <c r="AU78" s="565"/>
      <c r="AV78" s="565"/>
      <c r="AW78" s="565"/>
      <c r="AX78" s="565"/>
      <c r="AY78" s="565"/>
      <c r="AZ78" s="568"/>
    </row>
    <row r="79" spans="2:52" ht="2.25" customHeight="1" x14ac:dyDescent="0.25">
      <c r="B79" s="104"/>
      <c r="C79" s="142"/>
      <c r="D79" s="126"/>
      <c r="E79" s="126"/>
      <c r="F79" s="126"/>
      <c r="G79" s="126"/>
      <c r="H79" s="126"/>
      <c r="I79" s="126"/>
      <c r="J79" s="137"/>
      <c r="K79" s="190"/>
      <c r="L79" s="190"/>
      <c r="M79" s="190"/>
      <c r="N79" s="190"/>
      <c r="O79" s="190"/>
      <c r="P79" s="126"/>
      <c r="Q79" s="126"/>
      <c r="R79" s="126"/>
      <c r="S79" s="126"/>
      <c r="T79" s="126"/>
      <c r="U79" s="126"/>
      <c r="V79" s="126"/>
      <c r="W79" s="126"/>
      <c r="X79" s="137"/>
      <c r="Y79" s="442"/>
      <c r="Z79" s="126"/>
      <c r="AA79" s="126"/>
      <c r="AB79" s="126"/>
      <c r="AC79" s="443"/>
      <c r="AD79" s="444"/>
      <c r="AE79" s="444"/>
      <c r="AF79" s="443"/>
      <c r="AG79" s="132"/>
      <c r="AH79" s="106"/>
      <c r="AR79" s="564"/>
      <c r="AS79" s="565"/>
      <c r="AT79" s="565"/>
      <c r="AU79" s="565"/>
      <c r="AV79" s="565"/>
      <c r="AW79" s="565"/>
      <c r="AX79" s="565"/>
      <c r="AY79" s="565"/>
      <c r="AZ79" s="568"/>
    </row>
    <row r="80" spans="2:52" ht="2.25" customHeight="1" x14ac:dyDescent="0.25">
      <c r="B80" s="104"/>
      <c r="C80" s="142"/>
      <c r="D80" s="105"/>
      <c r="E80" s="105"/>
      <c r="F80" s="105"/>
      <c r="G80" s="105"/>
      <c r="H80" s="105"/>
      <c r="I80" s="105"/>
      <c r="J80" s="131"/>
      <c r="K80" s="130"/>
      <c r="L80" s="130"/>
      <c r="M80" s="130"/>
      <c r="N80" s="130"/>
      <c r="O80" s="130"/>
      <c r="P80" s="105"/>
      <c r="Q80" s="105"/>
      <c r="R80" s="105"/>
      <c r="S80" s="105"/>
      <c r="T80" s="105"/>
      <c r="U80" s="105"/>
      <c r="V80" s="105"/>
      <c r="W80" s="105"/>
      <c r="X80" s="131"/>
      <c r="Y80" s="440"/>
      <c r="Z80" s="105"/>
      <c r="AA80" s="105"/>
      <c r="AB80" s="105"/>
      <c r="AC80" s="116"/>
      <c r="AD80" s="389"/>
      <c r="AE80" s="389"/>
      <c r="AF80" s="116"/>
      <c r="AG80" s="132"/>
      <c r="AH80" s="106"/>
      <c r="AR80" s="564"/>
      <c r="AS80" s="565"/>
      <c r="AT80" s="565"/>
      <c r="AU80" s="565"/>
      <c r="AV80" s="565"/>
      <c r="AW80" s="565"/>
      <c r="AX80" s="565"/>
      <c r="AY80" s="565"/>
      <c r="AZ80" s="568"/>
    </row>
    <row r="81" spans="2:52" ht="15" customHeight="1" x14ac:dyDescent="0.25">
      <c r="B81" s="104"/>
      <c r="C81" s="142"/>
      <c r="D81" s="906" t="s">
        <v>107</v>
      </c>
      <c r="E81" s="907"/>
      <c r="F81" s="907"/>
      <c r="G81" s="908"/>
      <c r="H81" s="105"/>
      <c r="I81" s="131" t="s">
        <v>13</v>
      </c>
      <c r="J81" s="906" t="s">
        <v>1136</v>
      </c>
      <c r="K81" s="907"/>
      <c r="L81" s="907"/>
      <c r="M81" s="907"/>
      <c r="N81" s="907"/>
      <c r="O81" s="908"/>
      <c r="P81" s="105"/>
      <c r="Q81" s="131"/>
      <c r="R81" s="131" t="s">
        <v>57</v>
      </c>
      <c r="S81" s="1008"/>
      <c r="T81" s="1009"/>
      <c r="U81" s="105"/>
      <c r="V81" s="105"/>
      <c r="W81" s="131" t="s">
        <v>418</v>
      </c>
      <c r="X81" s="497"/>
      <c r="Y81" s="105"/>
      <c r="Z81" s="105"/>
      <c r="AA81" s="131" t="s">
        <v>59</v>
      </c>
      <c r="AB81" s="497"/>
      <c r="AC81" s="105"/>
      <c r="AD81" s="131"/>
      <c r="AE81" s="131" t="s">
        <v>417</v>
      </c>
      <c r="AF81" s="498"/>
      <c r="AG81" s="132"/>
      <c r="AH81" s="106"/>
      <c r="AR81" s="564"/>
      <c r="AS81" s="565"/>
      <c r="AT81" s="565"/>
      <c r="AU81" s="565" t="s">
        <v>107</v>
      </c>
      <c r="AV81" s="565" t="s">
        <v>308</v>
      </c>
      <c r="AW81" s="565" t="s">
        <v>40</v>
      </c>
      <c r="AX81" s="565"/>
      <c r="AY81" s="565"/>
      <c r="AZ81" s="568"/>
    </row>
    <row r="82" spans="2:52" ht="2.25" customHeight="1" x14ac:dyDescent="0.25">
      <c r="B82" s="104"/>
      <c r="C82" s="142"/>
      <c r="D82" s="105"/>
      <c r="E82" s="105"/>
      <c r="F82" s="105"/>
      <c r="G82" s="105"/>
      <c r="H82" s="105"/>
      <c r="I82" s="105"/>
      <c r="J82" s="131"/>
      <c r="K82" s="130"/>
      <c r="L82" s="130"/>
      <c r="M82" s="130"/>
      <c r="N82" s="130"/>
      <c r="O82" s="130"/>
      <c r="P82" s="105"/>
      <c r="Q82" s="105"/>
      <c r="R82" s="105"/>
      <c r="S82" s="105"/>
      <c r="T82" s="105"/>
      <c r="U82" s="105"/>
      <c r="V82" s="105"/>
      <c r="W82" s="105"/>
      <c r="X82" s="131"/>
      <c r="Y82" s="440"/>
      <c r="Z82" s="105"/>
      <c r="AA82" s="105"/>
      <c r="AB82" s="105"/>
      <c r="AC82" s="116"/>
      <c r="AD82" s="389"/>
      <c r="AE82" s="389"/>
      <c r="AF82" s="116"/>
      <c r="AG82" s="132"/>
      <c r="AH82" s="106"/>
      <c r="AR82" s="564"/>
      <c r="AS82" s="565"/>
      <c r="AT82" s="565"/>
      <c r="AU82" s="565"/>
      <c r="AV82" s="565"/>
      <c r="AW82" s="565"/>
      <c r="AX82" s="565"/>
      <c r="AY82" s="565"/>
      <c r="AZ82" s="568"/>
    </row>
    <row r="83" spans="2:52" ht="15" customHeight="1" x14ac:dyDescent="0.25">
      <c r="B83" s="104"/>
      <c r="C83" s="142"/>
      <c r="D83" s="105"/>
      <c r="E83" s="131" t="s">
        <v>390</v>
      </c>
      <c r="F83" s="915" t="str">
        <f>VLOOKUP(J81,$P$109:$Q$248,2,FALSE)</f>
        <v>-</v>
      </c>
      <c r="G83" s="916"/>
      <c r="H83" s="916"/>
      <c r="I83" s="917"/>
      <c r="J83" s="105"/>
      <c r="K83" s="131"/>
      <c r="L83" s="131" t="s">
        <v>58</v>
      </c>
      <c r="M83" s="918"/>
      <c r="N83" s="919"/>
      <c r="O83" s="920"/>
      <c r="P83" s="105"/>
      <c r="Q83" s="105"/>
      <c r="R83" s="105"/>
      <c r="S83" s="105"/>
      <c r="T83" s="105"/>
      <c r="U83" s="105"/>
      <c r="V83" s="105"/>
      <c r="W83" s="105"/>
      <c r="X83" s="105"/>
      <c r="Y83" s="131" t="s">
        <v>451</v>
      </c>
      <c r="Z83" s="497"/>
      <c r="AA83" s="105"/>
      <c r="AB83" s="105"/>
      <c r="AC83" s="105"/>
      <c r="AD83" s="105"/>
      <c r="AE83" s="105"/>
      <c r="AF83" s="105"/>
      <c r="AG83" s="132"/>
      <c r="AH83" s="106"/>
      <c r="AR83" s="564"/>
      <c r="AS83" s="565"/>
      <c r="AT83" s="565"/>
      <c r="AU83" s="565"/>
      <c r="AV83" s="565"/>
      <c r="AW83" s="565"/>
      <c r="AX83" s="565"/>
      <c r="AY83" s="565"/>
      <c r="AZ83" s="568"/>
    </row>
    <row r="84" spans="2:52" ht="2.25" customHeight="1" x14ac:dyDescent="0.25">
      <c r="B84" s="104"/>
      <c r="C84" s="142"/>
      <c r="D84" s="105"/>
      <c r="E84" s="131"/>
      <c r="F84" s="476"/>
      <c r="G84" s="476"/>
      <c r="H84" s="476"/>
      <c r="I84" s="476"/>
      <c r="J84" s="369"/>
      <c r="K84" s="371"/>
      <c r="L84" s="371"/>
      <c r="M84" s="477"/>
      <c r="N84" s="477"/>
      <c r="O84" s="477"/>
      <c r="P84" s="105"/>
      <c r="Q84" s="105"/>
      <c r="R84" s="105"/>
      <c r="S84" s="105"/>
      <c r="T84" s="105"/>
      <c r="U84" s="105"/>
      <c r="V84" s="105"/>
      <c r="W84" s="105"/>
      <c r="X84" s="131"/>
      <c r="Y84" s="440"/>
      <c r="Z84" s="105"/>
      <c r="AA84" s="105"/>
      <c r="AB84" s="105"/>
      <c r="AC84" s="116"/>
      <c r="AD84" s="389"/>
      <c r="AE84" s="389"/>
      <c r="AF84" s="116"/>
      <c r="AG84" s="132"/>
      <c r="AH84" s="106"/>
      <c r="AR84" s="564"/>
      <c r="AS84" s="565"/>
      <c r="AT84" s="565"/>
      <c r="AU84" s="565"/>
      <c r="AV84" s="565"/>
      <c r="AW84" s="565"/>
      <c r="AX84" s="565"/>
      <c r="AY84" s="565"/>
      <c r="AZ84" s="568"/>
    </row>
    <row r="85" spans="2:52" ht="15" customHeight="1" x14ac:dyDescent="0.25">
      <c r="B85" s="104"/>
      <c r="C85" s="142"/>
      <c r="D85" s="1001" t="s">
        <v>61</v>
      </c>
      <c r="E85" s="1001"/>
      <c r="F85" s="991"/>
      <c r="G85" s="992"/>
      <c r="H85" s="993"/>
      <c r="I85" s="555" t="s">
        <v>543</v>
      </c>
      <c r="J85" s="926">
        <f>F85*$O$14</f>
        <v>0</v>
      </c>
      <c r="K85" s="927"/>
      <c r="L85" s="105"/>
      <c r="M85" s="105"/>
      <c r="N85" s="105"/>
      <c r="O85" s="105"/>
      <c r="P85" s="105"/>
      <c r="Q85" s="105"/>
      <c r="R85" s="131" t="s">
        <v>502</v>
      </c>
      <c r="S85" s="497"/>
      <c r="T85" s="105"/>
      <c r="U85" s="105"/>
      <c r="V85" s="105"/>
      <c r="W85" s="105"/>
      <c r="X85" s="105"/>
      <c r="Y85" s="105"/>
      <c r="Z85" s="105"/>
      <c r="AA85" s="131" t="s">
        <v>396</v>
      </c>
      <c r="AB85" s="497"/>
      <c r="AC85" s="116"/>
      <c r="AD85" s="999" t="str">
        <f>IF(ISERROR(IF(S85="X",AS85-(AS85*10%),AS85)),"",IF(S85="X",AS85-(AS85*10%),AS85))</f>
        <v/>
      </c>
      <c r="AE85" s="1000"/>
      <c r="AF85" s="116" t="s">
        <v>35</v>
      </c>
      <c r="AG85" s="132"/>
      <c r="AH85" s="106"/>
      <c r="AR85" s="564">
        <f>M89/1440</f>
        <v>0</v>
      </c>
      <c r="AS85" s="565" t="e">
        <f>(1000*J85*S81%/$O$14)*($AV$57*(1-EXP(-0.04*(M83+M94)))/4.15%*(1+COUNTA(AB81:AB85)/10))%/1</f>
        <v>#DIV/0!</v>
      </c>
      <c r="AT85" s="565"/>
      <c r="AU85" s="565"/>
      <c r="AV85" s="565"/>
      <c r="AW85" s="565"/>
      <c r="AX85" s="565"/>
      <c r="AY85" s="565"/>
      <c r="AZ85" s="568"/>
    </row>
    <row r="86" spans="2:52" ht="2.25" customHeight="1" x14ac:dyDescent="0.25">
      <c r="B86" s="104"/>
      <c r="C86" s="142"/>
      <c r="D86" s="126"/>
      <c r="E86" s="137"/>
      <c r="F86" s="137"/>
      <c r="G86" s="445"/>
      <c r="H86" s="445"/>
      <c r="I86" s="445"/>
      <c r="J86" s="137"/>
      <c r="K86" s="137"/>
      <c r="L86" s="137"/>
      <c r="M86" s="190"/>
      <c r="N86" s="190"/>
      <c r="O86" s="190"/>
      <c r="P86" s="190"/>
      <c r="Q86" s="126"/>
      <c r="R86" s="126"/>
      <c r="S86" s="126"/>
      <c r="T86" s="126"/>
      <c r="U86" s="126"/>
      <c r="V86" s="126"/>
      <c r="W86" s="126"/>
      <c r="X86" s="137"/>
      <c r="Y86" s="442"/>
      <c r="Z86" s="126"/>
      <c r="AA86" s="126"/>
      <c r="AB86" s="126"/>
      <c r="AC86" s="443"/>
      <c r="AD86" s="444"/>
      <c r="AE86" s="444"/>
      <c r="AF86" s="443"/>
      <c r="AG86" s="132"/>
      <c r="AH86" s="106"/>
      <c r="AR86" s="564"/>
      <c r="AS86" s="565"/>
      <c r="AT86" s="565"/>
      <c r="AU86" s="565"/>
      <c r="AV86" s="565"/>
      <c r="AW86" s="565"/>
      <c r="AX86" s="565"/>
      <c r="AY86" s="565"/>
      <c r="AZ86" s="568"/>
    </row>
    <row r="87" spans="2:52" ht="2.25" customHeight="1" x14ac:dyDescent="0.25">
      <c r="B87" s="104"/>
      <c r="C87" s="142"/>
      <c r="D87" s="105"/>
      <c r="E87" s="131"/>
      <c r="F87" s="131"/>
      <c r="G87" s="441"/>
      <c r="H87" s="441"/>
      <c r="I87" s="441"/>
      <c r="J87" s="131"/>
      <c r="K87" s="131"/>
      <c r="L87" s="131"/>
      <c r="M87" s="130"/>
      <c r="N87" s="130"/>
      <c r="O87" s="130"/>
      <c r="P87" s="130"/>
      <c r="Q87" s="105"/>
      <c r="R87" s="105"/>
      <c r="S87" s="105"/>
      <c r="T87" s="105"/>
      <c r="U87" s="105"/>
      <c r="V87" s="105"/>
      <c r="W87" s="105"/>
      <c r="X87" s="131"/>
      <c r="Y87" s="440"/>
      <c r="Z87" s="105"/>
      <c r="AA87" s="105"/>
      <c r="AB87" s="105"/>
      <c r="AC87" s="116"/>
      <c r="AD87" s="389"/>
      <c r="AE87" s="389"/>
      <c r="AF87" s="116"/>
      <c r="AG87" s="132"/>
      <c r="AH87" s="106"/>
      <c r="AR87" s="564"/>
      <c r="AS87" s="565"/>
      <c r="AT87" s="565"/>
      <c r="AU87" s="565"/>
      <c r="AV87" s="565"/>
      <c r="AW87" s="565"/>
      <c r="AX87" s="565"/>
      <c r="AY87" s="565"/>
      <c r="AZ87" s="568"/>
    </row>
    <row r="88" spans="2:52" ht="2.25" customHeight="1" x14ac:dyDescent="0.25">
      <c r="B88" s="104"/>
      <c r="C88" s="142"/>
      <c r="D88" s="105"/>
      <c r="E88" s="131"/>
      <c r="F88" s="131"/>
      <c r="G88" s="441"/>
      <c r="H88" s="441"/>
      <c r="I88" s="441"/>
      <c r="J88" s="131"/>
      <c r="K88" s="131"/>
      <c r="L88" s="131"/>
      <c r="M88" s="130"/>
      <c r="N88" s="130"/>
      <c r="O88" s="130"/>
      <c r="P88" s="130"/>
      <c r="Q88" s="105"/>
      <c r="R88" s="105"/>
      <c r="S88" s="105"/>
      <c r="T88" s="105"/>
      <c r="U88" s="105"/>
      <c r="V88" s="105"/>
      <c r="W88" s="105"/>
      <c r="X88" s="131"/>
      <c r="Y88" s="440"/>
      <c r="Z88" s="105"/>
      <c r="AA88" s="105"/>
      <c r="AB88" s="105"/>
      <c r="AC88" s="116"/>
      <c r="AD88" s="389"/>
      <c r="AE88" s="389"/>
      <c r="AF88" s="116"/>
      <c r="AG88" s="132"/>
      <c r="AH88" s="106"/>
      <c r="AR88" s="564"/>
      <c r="AS88" s="565"/>
      <c r="AT88" s="565"/>
      <c r="AU88" s="565"/>
      <c r="AV88" s="565"/>
      <c r="AW88" s="565"/>
      <c r="AX88" s="565"/>
      <c r="AY88" s="565"/>
      <c r="AZ88" s="568"/>
    </row>
    <row r="89" spans="2:52" ht="15" customHeight="1" x14ac:dyDescent="0.25">
      <c r="B89" s="104"/>
      <c r="C89" s="142"/>
      <c r="D89" s="105"/>
      <c r="E89" s="105"/>
      <c r="F89" s="105"/>
      <c r="G89" s="105"/>
      <c r="H89" s="105"/>
      <c r="I89" s="105"/>
      <c r="J89" s="105"/>
      <c r="K89" s="131"/>
      <c r="L89" s="118" t="s">
        <v>62</v>
      </c>
      <c r="M89" s="1002"/>
      <c r="N89" s="1003"/>
      <c r="O89" s="1004"/>
      <c r="P89" s="446"/>
      <c r="Q89" s="1005" t="str">
        <f>IF(ISERROR(VLOOKUP(AD89,M109:N195,2,TRUE)),"", VLOOKUP(AD89,M109:N195,2,TRUE))</f>
        <v/>
      </c>
      <c r="R89" s="1006"/>
      <c r="S89" s="1006"/>
      <c r="T89" s="1006"/>
      <c r="U89" s="1006"/>
      <c r="V89" s="1006"/>
      <c r="W89" s="1006"/>
      <c r="X89" s="1006"/>
      <c r="Y89" s="1006"/>
      <c r="Z89" s="1007"/>
      <c r="AA89" s="105"/>
      <c r="AB89" s="105"/>
      <c r="AC89" s="387" t="s">
        <v>64</v>
      </c>
      <c r="AD89" s="997" t="str">
        <f>IF(ISERROR(AD64+AD71+AD78+AD85),"",AD64+AD71+AD78+AD85)</f>
        <v/>
      </c>
      <c r="AE89" s="998"/>
      <c r="AF89" s="388" t="s">
        <v>35</v>
      </c>
      <c r="AG89" s="132"/>
      <c r="AH89" s="106"/>
      <c r="AR89" s="564">
        <f>M89/1440</f>
        <v>0</v>
      </c>
      <c r="AS89" s="565"/>
      <c r="AT89" s="565"/>
      <c r="AU89" s="565"/>
      <c r="AV89" s="565"/>
      <c r="AW89" s="565"/>
      <c r="AX89" s="565"/>
      <c r="AY89" s="565"/>
      <c r="AZ89" s="568"/>
    </row>
    <row r="90" spans="2:52" ht="2.25" customHeight="1" x14ac:dyDescent="0.25">
      <c r="B90" s="104"/>
      <c r="C90" s="136"/>
      <c r="D90" s="126"/>
      <c r="E90" s="137"/>
      <c r="F90" s="137"/>
      <c r="G90" s="445"/>
      <c r="H90" s="445"/>
      <c r="I90" s="445"/>
      <c r="J90" s="137"/>
      <c r="K90" s="137"/>
      <c r="L90" s="137"/>
      <c r="M90" s="190"/>
      <c r="N90" s="190"/>
      <c r="O90" s="190"/>
      <c r="P90" s="190"/>
      <c r="Q90" s="126"/>
      <c r="R90" s="126"/>
      <c r="S90" s="126"/>
      <c r="T90" s="126"/>
      <c r="U90" s="126"/>
      <c r="V90" s="126"/>
      <c r="W90" s="126"/>
      <c r="X90" s="137"/>
      <c r="Y90" s="442"/>
      <c r="Z90" s="126"/>
      <c r="AA90" s="126"/>
      <c r="AB90" s="126"/>
      <c r="AC90" s="443"/>
      <c r="AD90" s="444"/>
      <c r="AE90" s="444"/>
      <c r="AF90" s="443"/>
      <c r="AG90" s="138"/>
      <c r="AH90" s="106"/>
      <c r="AR90" s="564"/>
      <c r="AS90" s="565"/>
      <c r="AT90" s="565"/>
      <c r="AU90" s="565"/>
      <c r="AV90" s="565"/>
      <c r="AW90" s="565"/>
      <c r="AX90" s="565"/>
      <c r="AY90" s="565"/>
      <c r="AZ90" s="568"/>
    </row>
    <row r="91" spans="2:52" ht="5.25" customHeight="1" x14ac:dyDescent="0.25">
      <c r="B91" s="104"/>
      <c r="C91" s="105"/>
      <c r="D91" s="105"/>
      <c r="E91" s="131"/>
      <c r="F91" s="131"/>
      <c r="G91" s="441"/>
      <c r="H91" s="441"/>
      <c r="I91" s="441"/>
      <c r="J91" s="131"/>
      <c r="K91" s="131"/>
      <c r="L91" s="131"/>
      <c r="M91" s="130"/>
      <c r="N91" s="130"/>
      <c r="O91" s="130"/>
      <c r="P91" s="130"/>
      <c r="Q91" s="105"/>
      <c r="R91" s="105"/>
      <c r="S91" s="105"/>
      <c r="T91" s="105"/>
      <c r="U91" s="105"/>
      <c r="V91" s="105"/>
      <c r="W91" s="105"/>
      <c r="X91" s="131"/>
      <c r="Y91" s="440"/>
      <c r="Z91" s="105"/>
      <c r="AA91" s="105"/>
      <c r="AB91" s="105"/>
      <c r="AC91" s="116"/>
      <c r="AD91" s="389"/>
      <c r="AE91" s="389"/>
      <c r="AF91" s="116"/>
      <c r="AG91" s="105"/>
      <c r="AH91" s="106"/>
      <c r="AR91" s="564"/>
      <c r="AS91" s="565"/>
      <c r="AT91" s="565"/>
      <c r="AU91" s="565"/>
      <c r="AV91" s="565"/>
      <c r="AW91" s="565"/>
      <c r="AX91" s="565"/>
      <c r="AY91" s="565"/>
      <c r="AZ91" s="568"/>
    </row>
    <row r="92" spans="2:52" ht="2.25" customHeight="1" x14ac:dyDescent="0.25">
      <c r="B92" s="104"/>
      <c r="C92" s="386"/>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7"/>
      <c r="AF92" s="367"/>
      <c r="AG92" s="385"/>
      <c r="AH92" s="106"/>
      <c r="AR92" s="564"/>
      <c r="AS92" s="565"/>
      <c r="AT92" s="565"/>
      <c r="AU92" s="565"/>
      <c r="AV92" s="565"/>
      <c r="AW92" s="565"/>
      <c r="AX92" s="565"/>
      <c r="AY92" s="565"/>
      <c r="AZ92" s="568"/>
    </row>
    <row r="93" spans="2:52" ht="15" customHeight="1" x14ac:dyDescent="0.25">
      <c r="B93" s="104"/>
      <c r="C93" s="384"/>
      <c r="D93" s="383" t="s">
        <v>391</v>
      </c>
      <c r="E93" s="99"/>
      <c r="F93" s="99"/>
      <c r="G93" s="99"/>
      <c r="H93" s="99"/>
      <c r="I93" s="99"/>
      <c r="J93" s="99"/>
      <c r="K93" s="100" t="s">
        <v>235</v>
      </c>
      <c r="L93" s="994" t="s">
        <v>381</v>
      </c>
      <c r="M93" s="995"/>
      <c r="N93" s="995"/>
      <c r="O93" s="995"/>
      <c r="P93" s="995"/>
      <c r="Q93" s="996"/>
      <c r="R93" s="382"/>
      <c r="S93" s="100" t="s">
        <v>390</v>
      </c>
      <c r="T93" s="994"/>
      <c r="U93" s="995"/>
      <c r="V93" s="995"/>
      <c r="W93" s="995"/>
      <c r="X93" s="995"/>
      <c r="Y93" s="995"/>
      <c r="Z93" s="995"/>
      <c r="AA93" s="995"/>
      <c r="AB93" s="995"/>
      <c r="AC93" s="995"/>
      <c r="AD93" s="995"/>
      <c r="AE93" s="995"/>
      <c r="AF93" s="996"/>
      <c r="AG93" s="381"/>
      <c r="AH93" s="106"/>
      <c r="AR93" s="569" t="s">
        <v>381</v>
      </c>
      <c r="AS93" s="570" t="s">
        <v>236</v>
      </c>
      <c r="AT93" s="570" t="s">
        <v>238</v>
      </c>
      <c r="AU93" s="570" t="s">
        <v>515</v>
      </c>
      <c r="AV93" s="570"/>
      <c r="AW93" s="570"/>
      <c r="AX93" s="570"/>
      <c r="AY93" s="570"/>
      <c r="AZ93" s="571"/>
    </row>
    <row r="94" spans="2:52" ht="3" customHeight="1" x14ac:dyDescent="0.25">
      <c r="B94" s="104"/>
      <c r="C94" s="380"/>
      <c r="D94" s="374"/>
      <c r="E94" s="374"/>
      <c r="F94" s="374"/>
      <c r="G94" s="378"/>
      <c r="H94" s="379"/>
      <c r="I94" s="379"/>
      <c r="J94" s="376"/>
      <c r="K94" s="376"/>
      <c r="L94" s="378"/>
      <c r="M94" s="377"/>
      <c r="N94" s="377"/>
      <c r="O94" s="376"/>
      <c r="P94" s="376"/>
      <c r="Q94" s="376"/>
      <c r="R94" s="378"/>
      <c r="S94" s="377"/>
      <c r="T94" s="377"/>
      <c r="U94" s="376"/>
      <c r="V94" s="374"/>
      <c r="W94" s="374"/>
      <c r="X94" s="374"/>
      <c r="Y94" s="375"/>
      <c r="Z94" s="375"/>
      <c r="AA94" s="374"/>
      <c r="AB94" s="374"/>
      <c r="AC94" s="374"/>
      <c r="AD94" s="374"/>
      <c r="AE94" s="374"/>
      <c r="AF94" s="374"/>
      <c r="AG94" s="373"/>
      <c r="AH94" s="106"/>
    </row>
    <row r="95" spans="2:52" ht="5.25" customHeight="1" x14ac:dyDescent="0.25">
      <c r="B95" s="104"/>
      <c r="C95" s="105"/>
      <c r="D95" s="105"/>
      <c r="E95" s="131"/>
      <c r="F95" s="131"/>
      <c r="G95" s="441"/>
      <c r="H95" s="441"/>
      <c r="I95" s="441"/>
      <c r="J95" s="131"/>
      <c r="K95" s="131"/>
      <c r="L95" s="131"/>
      <c r="M95" s="130"/>
      <c r="N95" s="130"/>
      <c r="O95" s="130"/>
      <c r="P95" s="130"/>
      <c r="Q95" s="105"/>
      <c r="R95" s="105"/>
      <c r="S95" s="105"/>
      <c r="T95" s="105"/>
      <c r="U95" s="105"/>
      <c r="V95" s="105"/>
      <c r="W95" s="105"/>
      <c r="X95" s="131"/>
      <c r="Y95" s="440"/>
      <c r="Z95" s="105"/>
      <c r="AA95" s="105"/>
      <c r="AB95" s="105"/>
      <c r="AC95" s="116"/>
      <c r="AD95" s="389"/>
      <c r="AE95" s="389"/>
      <c r="AF95" s="116"/>
      <c r="AG95" s="105"/>
      <c r="AH95" s="106"/>
    </row>
    <row r="96" spans="2:52" ht="2.25" customHeight="1" x14ac:dyDescent="0.25">
      <c r="B96" s="104"/>
      <c r="C96" s="386"/>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85"/>
      <c r="AH96" s="106"/>
    </row>
    <row r="97" spans="1:37" ht="15" customHeight="1" x14ac:dyDescent="0.25">
      <c r="B97" s="104"/>
      <c r="C97" s="384"/>
      <c r="D97" s="383" t="s">
        <v>531</v>
      </c>
      <c r="E97" s="99"/>
      <c r="F97" s="99"/>
      <c r="G97" s="99"/>
      <c r="H97" s="99"/>
      <c r="I97" s="99"/>
      <c r="J97" s="99"/>
      <c r="K97" s="99"/>
      <c r="L97" s="369"/>
      <c r="M97" s="895"/>
      <c r="N97" s="896"/>
      <c r="O97" s="897"/>
      <c r="P97" s="555" t="s">
        <v>543</v>
      </c>
      <c r="Q97" s="898">
        <f>M97*$O$14</f>
        <v>0</v>
      </c>
      <c r="R97" s="899"/>
      <c r="S97" s="558"/>
      <c r="T97" s="558"/>
      <c r="U97" s="371" t="s">
        <v>13</v>
      </c>
      <c r="V97" s="863"/>
      <c r="W97" s="864"/>
      <c r="X97" s="864"/>
      <c r="Y97" s="864"/>
      <c r="Z97" s="864"/>
      <c r="AA97" s="865"/>
      <c r="AB97" s="557"/>
      <c r="AC97" s="557"/>
      <c r="AD97" s="131" t="s">
        <v>57</v>
      </c>
      <c r="AE97" s="900"/>
      <c r="AF97" s="901"/>
      <c r="AG97" s="381"/>
      <c r="AH97" s="106"/>
    </row>
    <row r="98" spans="1:37" ht="3" customHeight="1" x14ac:dyDescent="0.25">
      <c r="B98" s="104"/>
      <c r="C98" s="384"/>
      <c r="D98" s="99"/>
      <c r="E98" s="99"/>
      <c r="F98" s="99"/>
      <c r="G98" s="371"/>
      <c r="H98" s="372"/>
      <c r="I98" s="372"/>
      <c r="J98" s="372"/>
      <c r="K98" s="372"/>
      <c r="L98" s="369"/>
      <c r="M98" s="369"/>
      <c r="N98" s="371"/>
      <c r="O98" s="370"/>
      <c r="P98" s="370"/>
      <c r="Q98" s="369"/>
      <c r="R98" s="369"/>
      <c r="S98" s="369"/>
      <c r="T98" s="369"/>
      <c r="U98" s="371"/>
      <c r="V98" s="371"/>
      <c r="W98" s="370"/>
      <c r="X98" s="370"/>
      <c r="Y98" s="369"/>
      <c r="Z98" s="99"/>
      <c r="AA98" s="99"/>
      <c r="AB98" s="99"/>
      <c r="AC98" s="368"/>
      <c r="AD98" s="368"/>
      <c r="AE98" s="99"/>
      <c r="AF98" s="99"/>
      <c r="AG98" s="381"/>
      <c r="AH98" s="106"/>
    </row>
    <row r="99" spans="1:37" ht="15" customHeight="1" x14ac:dyDescent="0.25">
      <c r="B99" s="104"/>
      <c r="C99" s="384"/>
      <c r="D99" s="893"/>
      <c r="E99" s="894"/>
      <c r="F99" s="552" t="s">
        <v>532</v>
      </c>
      <c r="G99" s="552"/>
      <c r="H99" s="370"/>
      <c r="I99" s="902"/>
      <c r="J99" s="903"/>
      <c r="K99" s="554" t="s">
        <v>4</v>
      </c>
      <c r="L99" s="554"/>
      <c r="M99" s="895"/>
      <c r="N99" s="896"/>
      <c r="O99" s="897"/>
      <c r="P99" s="555" t="s">
        <v>543</v>
      </c>
      <c r="Q99" s="898">
        <f>M99*$O$14</f>
        <v>0</v>
      </c>
      <c r="R99" s="899"/>
      <c r="S99" s="558"/>
      <c r="T99" s="558"/>
      <c r="U99" s="371" t="s">
        <v>13</v>
      </c>
      <c r="V99" s="863"/>
      <c r="W99" s="864"/>
      <c r="X99" s="864"/>
      <c r="Y99" s="864"/>
      <c r="Z99" s="864"/>
      <c r="AA99" s="865"/>
      <c r="AB99" s="557"/>
      <c r="AC99" s="557"/>
      <c r="AD99" s="131" t="s">
        <v>57</v>
      </c>
      <c r="AE99" s="900"/>
      <c r="AF99" s="901"/>
      <c r="AG99" s="381"/>
      <c r="AH99" s="106"/>
    </row>
    <row r="100" spans="1:37" ht="3" customHeight="1" x14ac:dyDescent="0.25">
      <c r="B100" s="104"/>
      <c r="C100" s="380"/>
      <c r="D100" s="374"/>
      <c r="E100" s="374"/>
      <c r="F100" s="374"/>
      <c r="G100" s="378"/>
      <c r="H100" s="379"/>
      <c r="I100" s="379"/>
      <c r="J100" s="376"/>
      <c r="K100" s="376"/>
      <c r="L100" s="378"/>
      <c r="M100" s="377"/>
      <c r="N100" s="377"/>
      <c r="O100" s="376"/>
      <c r="P100" s="376"/>
      <c r="Q100" s="376"/>
      <c r="R100" s="378"/>
      <c r="S100" s="377"/>
      <c r="T100" s="377"/>
      <c r="U100" s="376"/>
      <c r="V100" s="374"/>
      <c r="W100" s="374"/>
      <c r="X100" s="374"/>
      <c r="Y100" s="375"/>
      <c r="Z100" s="375"/>
      <c r="AA100" s="374"/>
      <c r="AB100" s="374"/>
      <c r="AC100" s="374"/>
      <c r="AD100" s="374"/>
      <c r="AE100" s="374"/>
      <c r="AF100" s="374"/>
      <c r="AG100" s="373"/>
      <c r="AH100" s="106"/>
    </row>
    <row r="101" spans="1:37" ht="5.25" customHeight="1" thickBot="1" x14ac:dyDescent="0.3">
      <c r="B101" s="197"/>
      <c r="C101" s="547"/>
      <c r="D101" s="547"/>
      <c r="E101" s="509"/>
      <c r="F101" s="509"/>
      <c r="G101" s="548"/>
      <c r="H101" s="548"/>
      <c r="I101" s="548"/>
      <c r="J101" s="509"/>
      <c r="K101" s="509"/>
      <c r="L101" s="509"/>
      <c r="M101" s="508"/>
      <c r="N101" s="508"/>
      <c r="O101" s="508"/>
      <c r="P101" s="508"/>
      <c r="Q101" s="547"/>
      <c r="R101" s="547"/>
      <c r="S101" s="547"/>
      <c r="T101" s="547"/>
      <c r="U101" s="547"/>
      <c r="V101" s="547"/>
      <c r="W101" s="547"/>
      <c r="X101" s="509"/>
      <c r="Y101" s="549"/>
      <c r="Z101" s="547"/>
      <c r="AA101" s="547"/>
      <c r="AB101" s="547"/>
      <c r="AC101" s="550"/>
      <c r="AD101" s="551"/>
      <c r="AE101" s="551"/>
      <c r="AF101" s="550"/>
      <c r="AG101" s="547"/>
      <c r="AH101" s="198"/>
    </row>
    <row r="106" spans="1:37" ht="12.75" customHeight="1" x14ac:dyDescent="0.25"/>
    <row r="107" spans="1:37" ht="17.25" customHeight="1" x14ac:dyDescent="0.25"/>
    <row r="108" spans="1:37" ht="16.2" hidden="1" customHeight="1" x14ac:dyDescent="0.25">
      <c r="D108" s="105"/>
      <c r="E108" s="105"/>
      <c r="F108" s="105"/>
      <c r="G108" s="105"/>
      <c r="H108" s="105"/>
      <c r="I108" s="105"/>
      <c r="J108" s="105"/>
    </row>
    <row r="109" spans="1:37" ht="13.8" hidden="1" x14ac:dyDescent="0.25">
      <c r="A109" s="363"/>
      <c r="B109" s="363"/>
      <c r="C109" s="363"/>
      <c r="D109" s="575" t="s">
        <v>103</v>
      </c>
      <c r="E109" s="576">
        <v>0</v>
      </c>
      <c r="F109" s="577"/>
      <c r="G109" s="576" t="s">
        <v>400</v>
      </c>
      <c r="H109" s="577" t="s">
        <v>40</v>
      </c>
      <c r="I109" s="577"/>
      <c r="J109" s="577"/>
      <c r="K109" s="577"/>
      <c r="L109" s="577"/>
      <c r="M109" s="578">
        <v>15</v>
      </c>
      <c r="N109" s="578" t="s">
        <v>109</v>
      </c>
      <c r="O109" s="577" t="s">
        <v>40</v>
      </c>
      <c r="P109" s="747" t="s">
        <v>1136</v>
      </c>
      <c r="Q109" s="747" t="s">
        <v>111</v>
      </c>
      <c r="R109" s="577"/>
      <c r="S109" s="577"/>
      <c r="T109" s="577" t="s">
        <v>39</v>
      </c>
      <c r="U109" s="577" t="s">
        <v>111</v>
      </c>
      <c r="V109" s="577" t="s">
        <v>40</v>
      </c>
      <c r="W109" s="577" t="s">
        <v>39</v>
      </c>
      <c r="X109" s="579" t="s">
        <v>111</v>
      </c>
      <c r="Y109" s="363" t="s">
        <v>40</v>
      </c>
      <c r="AJ109" s="471"/>
      <c r="AK109" s="471"/>
    </row>
    <row r="110" spans="1:37" ht="13.8" hidden="1" x14ac:dyDescent="0.25">
      <c r="A110" s="363"/>
      <c r="B110" s="363"/>
      <c r="C110" s="363"/>
      <c r="D110" s="580" t="s">
        <v>549</v>
      </c>
      <c r="E110" s="581">
        <v>22</v>
      </c>
      <c r="F110" s="582"/>
      <c r="G110" s="581" t="s">
        <v>282</v>
      </c>
      <c r="H110" s="582" t="s">
        <v>40</v>
      </c>
      <c r="I110" s="582"/>
      <c r="J110" s="582"/>
      <c r="K110" s="582"/>
      <c r="L110" s="582"/>
      <c r="M110" s="583">
        <v>16</v>
      </c>
      <c r="N110" s="583" t="s">
        <v>109</v>
      </c>
      <c r="O110" s="582" t="s">
        <v>40</v>
      </c>
      <c r="P110" s="595" t="s">
        <v>1137</v>
      </c>
      <c r="Q110" s="595" t="s">
        <v>66</v>
      </c>
      <c r="R110" s="582"/>
      <c r="S110" s="582"/>
      <c r="T110" s="582" t="s">
        <v>112</v>
      </c>
      <c r="U110" s="582">
        <v>45</v>
      </c>
      <c r="V110" s="582" t="s">
        <v>40</v>
      </c>
      <c r="W110" s="582" t="s">
        <v>112</v>
      </c>
      <c r="X110" s="584">
        <v>45</v>
      </c>
      <c r="Y110" s="363" t="s">
        <v>40</v>
      </c>
      <c r="AJ110" s="471"/>
      <c r="AK110" s="471"/>
    </row>
    <row r="111" spans="1:37" ht="13.8" hidden="1" x14ac:dyDescent="0.25">
      <c r="A111" s="363"/>
      <c r="B111" s="363"/>
      <c r="C111" s="363"/>
      <c r="D111" s="580" t="s">
        <v>550</v>
      </c>
      <c r="E111" s="581">
        <v>6</v>
      </c>
      <c r="F111" s="582"/>
      <c r="G111" s="581" t="s">
        <v>96</v>
      </c>
      <c r="H111" s="582" t="s">
        <v>40</v>
      </c>
      <c r="I111" s="582"/>
      <c r="J111" s="582"/>
      <c r="K111" s="582"/>
      <c r="L111" s="582"/>
      <c r="M111" s="583">
        <v>17</v>
      </c>
      <c r="N111" s="583" t="s">
        <v>109</v>
      </c>
      <c r="O111" s="582" t="s">
        <v>40</v>
      </c>
      <c r="P111" s="595" t="s">
        <v>1138</v>
      </c>
      <c r="Q111" s="595" t="s">
        <v>66</v>
      </c>
      <c r="R111" s="582"/>
      <c r="S111" s="582"/>
      <c r="T111" s="582" t="s">
        <v>41</v>
      </c>
      <c r="U111" s="582">
        <v>57</v>
      </c>
      <c r="V111" s="582" t="s">
        <v>40</v>
      </c>
      <c r="W111" s="582" t="s">
        <v>41</v>
      </c>
      <c r="X111" s="584">
        <v>57</v>
      </c>
      <c r="Y111" s="363" t="s">
        <v>40</v>
      </c>
      <c r="AJ111" s="471"/>
      <c r="AK111" s="471"/>
    </row>
    <row r="112" spans="1:37" ht="13.8" hidden="1" x14ac:dyDescent="0.25">
      <c r="A112" s="363"/>
      <c r="B112" s="363"/>
      <c r="C112" s="363"/>
      <c r="D112" s="580" t="s">
        <v>551</v>
      </c>
      <c r="E112" s="581">
        <v>4</v>
      </c>
      <c r="F112" s="582"/>
      <c r="G112" s="581" t="s">
        <v>102</v>
      </c>
      <c r="H112" s="582" t="s">
        <v>40</v>
      </c>
      <c r="I112" s="582"/>
      <c r="J112" s="582"/>
      <c r="K112" s="582"/>
      <c r="L112" s="582"/>
      <c r="M112" s="583">
        <v>18</v>
      </c>
      <c r="N112" s="583" t="s">
        <v>110</v>
      </c>
      <c r="O112" s="582" t="s">
        <v>40</v>
      </c>
      <c r="P112" s="595" t="s">
        <v>1139</v>
      </c>
      <c r="Q112" s="595" t="s">
        <v>65</v>
      </c>
      <c r="R112" s="582"/>
      <c r="S112" s="582"/>
      <c r="T112" s="582" t="s">
        <v>1301</v>
      </c>
      <c r="U112" s="582">
        <v>62</v>
      </c>
      <c r="V112" s="582" t="s">
        <v>40</v>
      </c>
      <c r="W112" s="582" t="s">
        <v>1301</v>
      </c>
      <c r="X112" s="584">
        <v>62</v>
      </c>
      <c r="Y112" s="363" t="s">
        <v>40</v>
      </c>
      <c r="AJ112" s="471"/>
      <c r="AK112" s="471"/>
    </row>
    <row r="113" spans="1:52" ht="13.8" hidden="1" x14ac:dyDescent="0.25">
      <c r="A113" s="363"/>
      <c r="B113" s="363"/>
      <c r="C113" s="363"/>
      <c r="D113" s="580" t="s">
        <v>552</v>
      </c>
      <c r="E113" s="581">
        <v>3.5</v>
      </c>
      <c r="F113" s="582"/>
      <c r="G113" s="581" t="s">
        <v>541</v>
      </c>
      <c r="H113" s="582" t="s">
        <v>40</v>
      </c>
      <c r="I113" s="582"/>
      <c r="J113" s="582"/>
      <c r="K113" s="582"/>
      <c r="L113" s="582"/>
      <c r="M113" s="583">
        <v>19</v>
      </c>
      <c r="N113" s="583" t="s">
        <v>110</v>
      </c>
      <c r="O113" s="582" t="s">
        <v>40</v>
      </c>
      <c r="P113" s="595" t="s">
        <v>1140</v>
      </c>
      <c r="Q113" s="595" t="s">
        <v>65</v>
      </c>
      <c r="R113" s="582"/>
      <c r="S113" s="582"/>
      <c r="T113" s="582" t="s">
        <v>1300</v>
      </c>
      <c r="U113" s="582">
        <v>64</v>
      </c>
      <c r="V113" s="582"/>
      <c r="W113" s="582" t="s">
        <v>1300</v>
      </c>
      <c r="X113" s="584">
        <v>64</v>
      </c>
      <c r="Y113" s="363" t="s">
        <v>40</v>
      </c>
      <c r="AJ113" s="471"/>
      <c r="AK113" s="471"/>
    </row>
    <row r="114" spans="1:52" ht="13.8" hidden="1" x14ac:dyDescent="0.25">
      <c r="A114" s="363"/>
      <c r="B114" s="363"/>
      <c r="C114" s="363"/>
      <c r="D114" s="580" t="s">
        <v>553</v>
      </c>
      <c r="E114" s="581">
        <v>8</v>
      </c>
      <c r="F114" s="582"/>
      <c r="G114" s="581" t="s">
        <v>539</v>
      </c>
      <c r="H114" s="582" t="s">
        <v>40</v>
      </c>
      <c r="I114" s="582"/>
      <c r="J114" s="582"/>
      <c r="K114" s="582"/>
      <c r="L114" s="582"/>
      <c r="M114" s="583">
        <v>20</v>
      </c>
      <c r="N114" s="583" t="s">
        <v>115</v>
      </c>
      <c r="O114" s="582" t="s">
        <v>40</v>
      </c>
      <c r="P114" s="595" t="s">
        <v>1141</v>
      </c>
      <c r="Q114" s="595" t="s">
        <v>65</v>
      </c>
      <c r="R114" s="582"/>
      <c r="S114" s="582"/>
      <c r="T114" s="582" t="s">
        <v>43</v>
      </c>
      <c r="U114" s="582">
        <v>66</v>
      </c>
      <c r="V114" s="582" t="s">
        <v>40</v>
      </c>
      <c r="W114" s="582" t="s">
        <v>43</v>
      </c>
      <c r="X114" s="584">
        <v>66</v>
      </c>
      <c r="Y114" s="363" t="s">
        <v>40</v>
      </c>
      <c r="AJ114" s="471"/>
      <c r="AK114" s="471"/>
    </row>
    <row r="115" spans="1:52" ht="13.8" hidden="1" x14ac:dyDescent="0.25">
      <c r="A115" s="363"/>
      <c r="B115" s="363"/>
      <c r="C115" s="363"/>
      <c r="D115" s="580"/>
      <c r="E115" s="581">
        <v>0</v>
      </c>
      <c r="F115" s="582"/>
      <c r="G115" s="581" t="s">
        <v>540</v>
      </c>
      <c r="H115" s="582" t="s">
        <v>40</v>
      </c>
      <c r="I115" s="582"/>
      <c r="J115" s="582"/>
      <c r="K115" s="582"/>
      <c r="L115" s="582"/>
      <c r="M115" s="583">
        <v>21</v>
      </c>
      <c r="N115" s="583" t="s">
        <v>116</v>
      </c>
      <c r="O115" s="582" t="s">
        <v>40</v>
      </c>
      <c r="P115" s="595" t="s">
        <v>1142</v>
      </c>
      <c r="Q115" s="595" t="s">
        <v>66</v>
      </c>
      <c r="R115" s="582"/>
      <c r="S115" s="582"/>
      <c r="T115" s="582" t="s">
        <v>44</v>
      </c>
      <c r="U115" s="582">
        <v>72</v>
      </c>
      <c r="V115" s="582" t="s">
        <v>40</v>
      </c>
      <c r="W115" s="582" t="s">
        <v>44</v>
      </c>
      <c r="X115" s="584">
        <v>72</v>
      </c>
      <c r="Y115" s="363" t="s">
        <v>40</v>
      </c>
      <c r="AJ115" s="471"/>
      <c r="AK115" s="471"/>
    </row>
    <row r="116" spans="1:52" ht="13.8" hidden="1" x14ac:dyDescent="0.25">
      <c r="A116" s="363"/>
      <c r="B116" s="363"/>
      <c r="C116" s="363"/>
      <c r="D116" s="580" t="s">
        <v>554</v>
      </c>
      <c r="E116" s="581">
        <v>5</v>
      </c>
      <c r="F116" s="582"/>
      <c r="G116" s="581" t="s">
        <v>283</v>
      </c>
      <c r="H116" s="582" t="s">
        <v>40</v>
      </c>
      <c r="I116" s="582"/>
      <c r="J116" s="582"/>
      <c r="K116" s="582"/>
      <c r="L116" s="582"/>
      <c r="M116" s="583">
        <v>22</v>
      </c>
      <c r="N116" s="583" t="s">
        <v>117</v>
      </c>
      <c r="O116" s="582" t="s">
        <v>40</v>
      </c>
      <c r="P116" s="595" t="s">
        <v>1143</v>
      </c>
      <c r="Q116" s="595" t="s">
        <v>65</v>
      </c>
      <c r="R116" s="582"/>
      <c r="S116" s="582"/>
      <c r="T116" s="582" t="s">
        <v>50</v>
      </c>
      <c r="U116" s="582">
        <v>100</v>
      </c>
      <c r="V116" s="582" t="s">
        <v>40</v>
      </c>
      <c r="W116" s="582" t="s">
        <v>1299</v>
      </c>
      <c r="X116" s="584">
        <v>76</v>
      </c>
      <c r="Y116" s="363" t="s">
        <v>40</v>
      </c>
      <c r="AJ116" s="471"/>
      <c r="AK116" s="471"/>
    </row>
    <row r="117" spans="1:52" ht="13.8" hidden="1" x14ac:dyDescent="0.25">
      <c r="A117" s="363"/>
      <c r="B117" s="363"/>
      <c r="C117" s="363"/>
      <c r="D117" s="580" t="s">
        <v>555</v>
      </c>
      <c r="E117" s="581">
        <v>4</v>
      </c>
      <c r="F117" s="582"/>
      <c r="G117" s="581" t="s">
        <v>284</v>
      </c>
      <c r="H117" s="582" t="s">
        <v>40</v>
      </c>
      <c r="I117" s="582"/>
      <c r="J117" s="582"/>
      <c r="K117" s="582"/>
      <c r="L117" s="582"/>
      <c r="M117" s="583">
        <v>23</v>
      </c>
      <c r="N117" s="583" t="s">
        <v>117</v>
      </c>
      <c r="O117" s="582" t="s">
        <v>40</v>
      </c>
      <c r="P117" s="595" t="s">
        <v>1144</v>
      </c>
      <c r="Q117" s="595" t="s">
        <v>65</v>
      </c>
      <c r="R117" s="582"/>
      <c r="S117" s="582"/>
      <c r="T117" s="582" t="s">
        <v>46</v>
      </c>
      <c r="U117" s="582"/>
      <c r="V117" s="582" t="s">
        <v>40</v>
      </c>
      <c r="W117" s="582" t="s">
        <v>1298</v>
      </c>
      <c r="X117" s="584">
        <v>78</v>
      </c>
      <c r="AJ117" s="471"/>
      <c r="AK117" s="471"/>
    </row>
    <row r="118" spans="1:52" ht="13.8" hidden="1" x14ac:dyDescent="0.25">
      <c r="A118" s="363"/>
      <c r="B118" s="363"/>
      <c r="C118" s="363"/>
      <c r="D118" s="580" t="s">
        <v>556</v>
      </c>
      <c r="E118" s="581">
        <v>16</v>
      </c>
      <c r="F118" s="582"/>
      <c r="G118" s="581" t="s">
        <v>1302</v>
      </c>
      <c r="H118" s="582" t="s">
        <v>40</v>
      </c>
      <c r="I118" s="582"/>
      <c r="J118" s="582"/>
      <c r="K118" s="582"/>
      <c r="L118" s="582"/>
      <c r="M118" s="583">
        <v>24</v>
      </c>
      <c r="N118" s="583" t="s">
        <v>117</v>
      </c>
      <c r="O118" s="582" t="s">
        <v>40</v>
      </c>
      <c r="P118" s="595" t="s">
        <v>1145</v>
      </c>
      <c r="Q118" s="595" t="s">
        <v>65</v>
      </c>
      <c r="R118" s="582"/>
      <c r="S118" s="582"/>
      <c r="T118" s="582"/>
      <c r="U118" s="582"/>
      <c r="V118" s="582"/>
      <c r="W118" s="582" t="s">
        <v>46</v>
      </c>
      <c r="X118" s="584"/>
      <c r="Y118" s="93" t="s">
        <v>40</v>
      </c>
      <c r="AJ118" s="471"/>
      <c r="AK118" s="471"/>
    </row>
    <row r="119" spans="1:52" ht="13.8" hidden="1" x14ac:dyDescent="0.25">
      <c r="A119" s="363"/>
      <c r="B119" s="363"/>
      <c r="C119" s="363"/>
      <c r="D119" s="580"/>
      <c r="E119" s="581"/>
      <c r="F119" s="582"/>
      <c r="G119" s="581" t="s">
        <v>287</v>
      </c>
      <c r="H119" s="582" t="s">
        <v>40</v>
      </c>
      <c r="I119" s="582"/>
      <c r="J119" s="582"/>
      <c r="K119" s="582"/>
      <c r="L119" s="582"/>
      <c r="M119" s="583">
        <v>25</v>
      </c>
      <c r="N119" s="583" t="s">
        <v>118</v>
      </c>
      <c r="O119" s="582" t="s">
        <v>40</v>
      </c>
      <c r="P119" s="595" t="s">
        <v>1146</v>
      </c>
      <c r="Q119" s="595" t="s">
        <v>65</v>
      </c>
      <c r="R119" s="582"/>
      <c r="S119" s="582"/>
      <c r="T119" s="582"/>
      <c r="U119" s="582"/>
      <c r="V119" s="582"/>
      <c r="W119" s="582"/>
      <c r="X119" s="584"/>
      <c r="AJ119" s="471"/>
      <c r="AK119" s="471"/>
    </row>
    <row r="120" spans="1:52" ht="13.8" hidden="1" x14ac:dyDescent="0.25">
      <c r="A120" s="363"/>
      <c r="B120" s="363"/>
      <c r="C120" s="363"/>
      <c r="D120" s="580" t="s">
        <v>557</v>
      </c>
      <c r="E120" s="581">
        <v>70</v>
      </c>
      <c r="F120" s="582"/>
      <c r="G120" s="581" t="s">
        <v>285</v>
      </c>
      <c r="H120" s="582" t="s">
        <v>40</v>
      </c>
      <c r="I120" s="582"/>
      <c r="J120" s="582"/>
      <c r="K120" s="582"/>
      <c r="L120" s="582"/>
      <c r="M120" s="583">
        <v>26</v>
      </c>
      <c r="N120" s="583" t="s">
        <v>119</v>
      </c>
      <c r="O120" s="582" t="s">
        <v>40</v>
      </c>
      <c r="P120" s="595" t="s">
        <v>1147</v>
      </c>
      <c r="Q120" s="595" t="s">
        <v>65</v>
      </c>
      <c r="R120" s="582"/>
      <c r="S120" s="582"/>
      <c r="T120" s="582"/>
      <c r="U120" s="582"/>
      <c r="V120" s="582"/>
      <c r="W120" s="582"/>
      <c r="X120" s="584"/>
      <c r="AJ120" s="471"/>
      <c r="AK120" s="471"/>
    </row>
    <row r="121" spans="1:52" ht="13.8" hidden="1" x14ac:dyDescent="0.25">
      <c r="A121" s="363"/>
      <c r="B121" s="363"/>
      <c r="C121" s="363"/>
      <c r="D121" s="580" t="s">
        <v>558</v>
      </c>
      <c r="E121" s="581">
        <v>400</v>
      </c>
      <c r="F121" s="582"/>
      <c r="G121" s="581" t="s">
        <v>286</v>
      </c>
      <c r="H121" s="582" t="s">
        <v>40</v>
      </c>
      <c r="I121" s="582"/>
      <c r="J121" s="582"/>
      <c r="K121" s="582"/>
      <c r="L121" s="582"/>
      <c r="M121" s="583">
        <v>27</v>
      </c>
      <c r="N121" s="583" t="s">
        <v>119</v>
      </c>
      <c r="O121" s="582" t="s">
        <v>40</v>
      </c>
      <c r="P121" s="595" t="s">
        <v>1148</v>
      </c>
      <c r="Q121" s="595" t="s">
        <v>65</v>
      </c>
      <c r="R121" s="582"/>
      <c r="S121" s="582"/>
      <c r="T121" s="582"/>
      <c r="U121" s="582"/>
      <c r="V121" s="582"/>
      <c r="W121" s="582"/>
      <c r="X121" s="584"/>
      <c r="AJ121" s="471"/>
      <c r="AK121" s="471"/>
    </row>
    <row r="122" spans="1:52" ht="13.8" hidden="1" x14ac:dyDescent="0.25">
      <c r="A122" s="363"/>
      <c r="B122" s="363"/>
      <c r="C122" s="363"/>
      <c r="D122" s="580" t="s">
        <v>559</v>
      </c>
      <c r="E122" s="581">
        <v>35</v>
      </c>
      <c r="F122" s="582"/>
      <c r="G122" s="581" t="s">
        <v>289</v>
      </c>
      <c r="H122" s="582" t="s">
        <v>40</v>
      </c>
      <c r="I122" s="582"/>
      <c r="J122" s="582"/>
      <c r="K122" s="582"/>
      <c r="L122" s="582"/>
      <c r="M122" s="583">
        <v>28</v>
      </c>
      <c r="N122" s="583" t="s">
        <v>120</v>
      </c>
      <c r="O122" s="582" t="s">
        <v>40</v>
      </c>
      <c r="P122" s="595" t="s">
        <v>1149</v>
      </c>
      <c r="Q122" s="595" t="s">
        <v>65</v>
      </c>
      <c r="R122" s="582"/>
      <c r="S122" s="582"/>
      <c r="T122" s="582"/>
      <c r="U122" s="582"/>
      <c r="V122" s="582"/>
      <c r="W122" s="582"/>
      <c r="X122" s="584"/>
      <c r="AJ122" s="471"/>
      <c r="AK122" s="471"/>
    </row>
    <row r="123" spans="1:52" ht="13.8" hidden="1" x14ac:dyDescent="0.25">
      <c r="A123" s="363"/>
      <c r="B123" s="363"/>
      <c r="C123" s="363"/>
      <c r="D123" s="580" t="s">
        <v>560</v>
      </c>
      <c r="E123" s="581">
        <v>120</v>
      </c>
      <c r="F123" s="582"/>
      <c r="G123" s="581" t="s">
        <v>99</v>
      </c>
      <c r="H123" s="582" t="s">
        <v>40</v>
      </c>
      <c r="I123" s="582"/>
      <c r="J123" s="582"/>
      <c r="K123" s="582"/>
      <c r="L123" s="582"/>
      <c r="M123" s="583">
        <v>29</v>
      </c>
      <c r="N123" s="583" t="s">
        <v>120</v>
      </c>
      <c r="O123" s="582" t="s">
        <v>40</v>
      </c>
      <c r="P123" s="595" t="s">
        <v>1150</v>
      </c>
      <c r="Q123" s="595" t="s">
        <v>66</v>
      </c>
      <c r="R123" s="582"/>
      <c r="S123" s="582"/>
      <c r="T123" s="582"/>
      <c r="U123" s="582"/>
      <c r="V123" s="582"/>
      <c r="W123" s="582"/>
      <c r="X123" s="584"/>
      <c r="AJ123" s="471"/>
      <c r="AK123" s="471"/>
    </row>
    <row r="124" spans="1:52" ht="13.8" hidden="1" x14ac:dyDescent="0.25">
      <c r="A124" s="363"/>
      <c r="B124" s="363"/>
      <c r="C124" s="363"/>
      <c r="D124" s="580" t="s">
        <v>561</v>
      </c>
      <c r="E124" s="581">
        <v>25</v>
      </c>
      <c r="F124" s="582"/>
      <c r="G124" s="581" t="s">
        <v>101</v>
      </c>
      <c r="H124" s="582" t="s">
        <v>40</v>
      </c>
      <c r="I124" s="582"/>
      <c r="J124" s="582"/>
      <c r="K124" s="582"/>
      <c r="L124" s="582"/>
      <c r="M124" s="583">
        <v>30</v>
      </c>
      <c r="N124" s="583" t="s">
        <v>121</v>
      </c>
      <c r="O124" s="582" t="s">
        <v>40</v>
      </c>
      <c r="P124" s="595" t="s">
        <v>1151</v>
      </c>
      <c r="Q124" s="595" t="s">
        <v>66</v>
      </c>
      <c r="R124" s="582"/>
      <c r="S124" s="582"/>
      <c r="T124" s="582"/>
      <c r="U124" s="582"/>
      <c r="V124" s="582"/>
      <c r="W124" s="582"/>
      <c r="X124" s="584"/>
      <c r="AJ124" s="471"/>
      <c r="AK124" s="471"/>
    </row>
    <row r="125" spans="1:52" ht="13.8" hidden="1" x14ac:dyDescent="0.25">
      <c r="A125" s="363"/>
      <c r="B125" s="363"/>
      <c r="C125" s="363"/>
      <c r="D125" s="580" t="s">
        <v>562</v>
      </c>
      <c r="E125" s="581">
        <v>4</v>
      </c>
      <c r="F125" s="582"/>
      <c r="G125" s="581" t="s">
        <v>288</v>
      </c>
      <c r="H125" s="582" t="s">
        <v>40</v>
      </c>
      <c r="I125" s="582"/>
      <c r="J125" s="582"/>
      <c r="K125" s="582"/>
      <c r="L125" s="582"/>
      <c r="M125" s="583">
        <v>31</v>
      </c>
      <c r="N125" s="583" t="s">
        <v>122</v>
      </c>
      <c r="O125" s="582" t="s">
        <v>40</v>
      </c>
      <c r="P125" s="595" t="s">
        <v>1152</v>
      </c>
      <c r="Q125" s="595" t="s">
        <v>66</v>
      </c>
      <c r="R125" s="582"/>
      <c r="S125" s="582"/>
      <c r="T125" s="582"/>
      <c r="U125" s="582"/>
      <c r="V125" s="582"/>
      <c r="W125" s="582"/>
      <c r="X125" s="584"/>
      <c r="AJ125" s="471"/>
      <c r="AK125" s="471"/>
    </row>
    <row r="126" spans="1:52" ht="13.8" hidden="1" x14ac:dyDescent="0.25">
      <c r="A126" s="363"/>
      <c r="B126" s="363"/>
      <c r="C126" s="363"/>
      <c r="D126" s="580" t="s">
        <v>563</v>
      </c>
      <c r="E126" s="581">
        <v>45</v>
      </c>
      <c r="F126" s="582"/>
      <c r="G126" s="581" t="s">
        <v>100</v>
      </c>
      <c r="H126" s="582" t="s">
        <v>40</v>
      </c>
      <c r="I126" s="582"/>
      <c r="J126" s="582"/>
      <c r="K126" s="582"/>
      <c r="L126" s="582"/>
      <c r="M126" s="583">
        <v>32</v>
      </c>
      <c r="N126" s="583" t="s">
        <v>122</v>
      </c>
      <c r="O126" s="582" t="s">
        <v>40</v>
      </c>
      <c r="P126" s="595" t="s">
        <v>1153</v>
      </c>
      <c r="Q126" s="595" t="s">
        <v>65</v>
      </c>
      <c r="R126" s="582"/>
      <c r="S126" s="582"/>
      <c r="T126" s="582"/>
      <c r="U126" s="582"/>
      <c r="V126" s="582"/>
      <c r="W126" s="582"/>
      <c r="X126" s="584"/>
      <c r="AJ126" s="471"/>
      <c r="AK126" s="471"/>
      <c r="AR126" s="561"/>
      <c r="AS126" s="562"/>
      <c r="AT126" s="562"/>
      <c r="AU126" s="562"/>
      <c r="AV126" s="592">
        <v>11</v>
      </c>
      <c r="AW126" s="592">
        <v>11.01</v>
      </c>
      <c r="AX126" s="562"/>
      <c r="AY126" s="562"/>
      <c r="AZ126" s="563"/>
    </row>
    <row r="127" spans="1:52" ht="13.8" hidden="1" x14ac:dyDescent="0.25">
      <c r="A127" s="363"/>
      <c r="B127" s="365"/>
      <c r="C127" s="365"/>
      <c r="D127" s="580" t="s">
        <v>564</v>
      </c>
      <c r="E127" s="581">
        <v>115</v>
      </c>
      <c r="F127" s="585"/>
      <c r="G127" s="581" t="s">
        <v>98</v>
      </c>
      <c r="H127" s="582" t="s">
        <v>40</v>
      </c>
      <c r="I127" s="582"/>
      <c r="J127" s="582"/>
      <c r="K127" s="582"/>
      <c r="L127" s="582"/>
      <c r="M127" s="583">
        <v>33</v>
      </c>
      <c r="N127" s="583" t="s">
        <v>122</v>
      </c>
      <c r="O127" s="582" t="s">
        <v>40</v>
      </c>
      <c r="P127" s="595" t="s">
        <v>1154</v>
      </c>
      <c r="Q127" s="595" t="s">
        <v>65</v>
      </c>
      <c r="R127" s="582"/>
      <c r="S127" s="582"/>
      <c r="T127" s="582"/>
      <c r="U127" s="582"/>
      <c r="V127" s="582"/>
      <c r="W127" s="582"/>
      <c r="X127" s="584"/>
      <c r="AJ127" s="471"/>
      <c r="AK127" s="471"/>
      <c r="AR127" s="564"/>
      <c r="AS127" s="565"/>
      <c r="AT127" s="565"/>
      <c r="AU127" s="565"/>
      <c r="AV127" s="593">
        <v>11.1</v>
      </c>
      <c r="AW127" s="593">
        <v>11.11</v>
      </c>
      <c r="AX127" s="565"/>
      <c r="AY127" s="565"/>
      <c r="AZ127" s="568"/>
    </row>
    <row r="128" spans="1:52" ht="13.8" hidden="1" x14ac:dyDescent="0.25">
      <c r="A128" s="363"/>
      <c r="B128" s="365"/>
      <c r="C128" s="365"/>
      <c r="D128" s="580"/>
      <c r="E128" s="581"/>
      <c r="F128" s="585"/>
      <c r="G128" s="581" t="s">
        <v>291</v>
      </c>
      <c r="H128" s="582" t="s">
        <v>40</v>
      </c>
      <c r="I128" s="582"/>
      <c r="J128" s="582"/>
      <c r="K128" s="582"/>
      <c r="L128" s="582"/>
      <c r="M128" s="583">
        <v>34</v>
      </c>
      <c r="N128" s="583" t="s">
        <v>122</v>
      </c>
      <c r="O128" s="582" t="s">
        <v>40</v>
      </c>
      <c r="P128" s="595" t="s">
        <v>1155</v>
      </c>
      <c r="Q128" s="595" t="s">
        <v>65</v>
      </c>
      <c r="R128" s="582"/>
      <c r="S128" s="582"/>
      <c r="T128" s="582"/>
      <c r="U128" s="582"/>
      <c r="V128" s="582"/>
      <c r="W128" s="582"/>
      <c r="X128" s="584"/>
      <c r="AJ128" s="471"/>
      <c r="AK128" s="471"/>
      <c r="AR128" s="564"/>
      <c r="AS128" s="565"/>
      <c r="AT128" s="565"/>
      <c r="AU128" s="565"/>
      <c r="AV128" s="593">
        <v>11.2</v>
      </c>
      <c r="AW128" s="593">
        <v>11.22</v>
      </c>
      <c r="AX128" s="565"/>
      <c r="AY128" s="565"/>
      <c r="AZ128" s="568"/>
    </row>
    <row r="129" spans="1:52" ht="13.8" hidden="1" x14ac:dyDescent="0.25">
      <c r="A129" s="363"/>
      <c r="B129" s="365"/>
      <c r="C129" s="365"/>
      <c r="D129" s="580" t="s">
        <v>565</v>
      </c>
      <c r="E129" s="581">
        <v>70</v>
      </c>
      <c r="F129" s="585"/>
      <c r="G129" s="581" t="s">
        <v>292</v>
      </c>
      <c r="H129" s="582" t="s">
        <v>40</v>
      </c>
      <c r="I129" s="582"/>
      <c r="J129" s="582"/>
      <c r="K129" s="582"/>
      <c r="L129" s="582"/>
      <c r="M129" s="583">
        <v>35</v>
      </c>
      <c r="N129" s="583" t="s">
        <v>123</v>
      </c>
      <c r="O129" s="582" t="s">
        <v>40</v>
      </c>
      <c r="P129" s="595" t="s">
        <v>1156</v>
      </c>
      <c r="Q129" s="595" t="s">
        <v>65</v>
      </c>
      <c r="R129" s="582"/>
      <c r="S129" s="582"/>
      <c r="T129" s="582"/>
      <c r="U129" s="582"/>
      <c r="V129" s="582"/>
      <c r="W129" s="582"/>
      <c r="X129" s="584"/>
      <c r="AJ129" s="471"/>
      <c r="AK129" s="471"/>
      <c r="AR129" s="564"/>
      <c r="AS129" s="565"/>
      <c r="AT129" s="565"/>
      <c r="AU129" s="565"/>
      <c r="AV129" s="593">
        <v>11.3</v>
      </c>
      <c r="AW129" s="593">
        <v>11.32</v>
      </c>
      <c r="AX129" s="565"/>
      <c r="AY129" s="565"/>
      <c r="AZ129" s="568"/>
    </row>
    <row r="130" spans="1:52" ht="13.8" hidden="1" x14ac:dyDescent="0.25">
      <c r="A130" s="363"/>
      <c r="B130" s="365"/>
      <c r="C130" s="365"/>
      <c r="D130" s="580"/>
      <c r="E130" s="581"/>
      <c r="F130" s="585"/>
      <c r="G130" s="581" t="s">
        <v>290</v>
      </c>
      <c r="H130" s="582" t="s">
        <v>40</v>
      </c>
      <c r="I130" s="582"/>
      <c r="J130" s="582"/>
      <c r="K130" s="582"/>
      <c r="L130" s="582"/>
      <c r="M130" s="583"/>
      <c r="N130" s="583"/>
      <c r="O130" s="582"/>
      <c r="P130" s="595" t="s">
        <v>1157</v>
      </c>
      <c r="Q130" s="595" t="s">
        <v>65</v>
      </c>
      <c r="R130" s="582"/>
      <c r="S130" s="582"/>
      <c r="T130" s="582"/>
      <c r="U130" s="582"/>
      <c r="V130" s="582"/>
      <c r="W130" s="582"/>
      <c r="X130" s="584"/>
      <c r="AJ130" s="471"/>
      <c r="AK130" s="471"/>
      <c r="AR130" s="564"/>
      <c r="AS130" s="565"/>
      <c r="AT130" s="565"/>
      <c r="AU130" s="565"/>
      <c r="AV130" s="594">
        <v>11.4</v>
      </c>
      <c r="AW130" s="593">
        <v>11.42</v>
      </c>
      <c r="AX130" s="565"/>
      <c r="AY130" s="565"/>
      <c r="AZ130" s="568"/>
    </row>
    <row r="131" spans="1:52" ht="13.8" hidden="1" x14ac:dyDescent="0.25">
      <c r="A131" s="363"/>
      <c r="B131" s="365"/>
      <c r="C131" s="365"/>
      <c r="D131" s="580" t="s">
        <v>566</v>
      </c>
      <c r="E131" s="581">
        <v>5</v>
      </c>
      <c r="F131" s="585"/>
      <c r="G131" s="581" t="s">
        <v>293</v>
      </c>
      <c r="H131" s="582" t="s">
        <v>40</v>
      </c>
      <c r="I131" s="582"/>
      <c r="J131" s="582"/>
      <c r="K131" s="582"/>
      <c r="L131" s="582"/>
      <c r="M131" s="583">
        <v>36</v>
      </c>
      <c r="N131" s="583" t="s">
        <v>123</v>
      </c>
      <c r="O131" s="582" t="s">
        <v>40</v>
      </c>
      <c r="P131" s="595" t="s">
        <v>1158</v>
      </c>
      <c r="Q131" s="595" t="s">
        <v>65</v>
      </c>
      <c r="R131" s="582"/>
      <c r="S131" s="582"/>
      <c r="T131" s="582"/>
      <c r="U131" s="582"/>
      <c r="V131" s="582"/>
      <c r="W131" s="582"/>
      <c r="X131" s="584"/>
      <c r="AJ131" s="471"/>
      <c r="AK131" s="471"/>
      <c r="AR131" s="564"/>
      <c r="AS131" s="565"/>
      <c r="AT131" s="565"/>
      <c r="AU131" s="565"/>
      <c r="AV131" s="593">
        <v>11.5</v>
      </c>
      <c r="AW131" s="593">
        <v>11.53</v>
      </c>
      <c r="AX131" s="565"/>
      <c r="AY131" s="565"/>
      <c r="AZ131" s="568"/>
    </row>
    <row r="132" spans="1:52" ht="13.8" hidden="1" x14ac:dyDescent="0.25">
      <c r="A132" s="363"/>
      <c r="B132" s="365"/>
      <c r="C132" s="365"/>
      <c r="D132" s="580" t="s">
        <v>567</v>
      </c>
      <c r="E132" s="581">
        <v>1150</v>
      </c>
      <c r="F132" s="585"/>
      <c r="G132" s="581" t="s">
        <v>295</v>
      </c>
      <c r="H132" s="582" t="s">
        <v>40</v>
      </c>
      <c r="I132" s="582"/>
      <c r="J132" s="582"/>
      <c r="K132" s="582"/>
      <c r="L132" s="582"/>
      <c r="M132" s="583">
        <v>37</v>
      </c>
      <c r="N132" s="583" t="s">
        <v>124</v>
      </c>
      <c r="O132" s="582" t="s">
        <v>40</v>
      </c>
      <c r="P132" s="595" t="s">
        <v>1159</v>
      </c>
      <c r="Q132" s="595" t="s">
        <v>65</v>
      </c>
      <c r="R132" s="582"/>
      <c r="S132" s="582"/>
      <c r="T132" s="582"/>
      <c r="U132" s="582"/>
      <c r="V132" s="582"/>
      <c r="W132" s="582"/>
      <c r="X132" s="584"/>
      <c r="AJ132" s="471"/>
      <c r="AK132" s="471"/>
      <c r="AR132" s="564"/>
      <c r="AS132" s="565"/>
      <c r="AT132" s="565"/>
      <c r="AU132" s="565"/>
      <c r="AV132" s="593">
        <v>11.6</v>
      </c>
      <c r="AW132" s="593">
        <v>11.63</v>
      </c>
      <c r="AX132" s="565"/>
      <c r="AY132" s="565"/>
      <c r="AZ132" s="568"/>
    </row>
    <row r="133" spans="1:52" ht="13.8" hidden="1" x14ac:dyDescent="0.25">
      <c r="A133" s="363"/>
      <c r="B133" s="365"/>
      <c r="C133" s="365"/>
      <c r="D133" s="580" t="s">
        <v>568</v>
      </c>
      <c r="E133" s="581">
        <v>5</v>
      </c>
      <c r="F133" s="585"/>
      <c r="G133" s="581" t="s">
        <v>294</v>
      </c>
      <c r="H133" s="582" t="s">
        <v>40</v>
      </c>
      <c r="I133" s="582"/>
      <c r="J133" s="582"/>
      <c r="K133" s="582"/>
      <c r="L133" s="582"/>
      <c r="M133" s="583">
        <v>38</v>
      </c>
      <c r="N133" s="583" t="s">
        <v>124</v>
      </c>
      <c r="O133" s="582" t="s">
        <v>40</v>
      </c>
      <c r="P133" s="595" t="s">
        <v>1160</v>
      </c>
      <c r="Q133" s="595" t="s">
        <v>65</v>
      </c>
      <c r="R133" s="582"/>
      <c r="S133" s="582"/>
      <c r="T133" s="582"/>
      <c r="U133" s="582"/>
      <c r="V133" s="582"/>
      <c r="W133" s="582"/>
      <c r="X133" s="584"/>
      <c r="AJ133" s="471"/>
      <c r="AK133" s="471"/>
      <c r="AR133" s="564"/>
      <c r="AS133" s="565"/>
      <c r="AT133" s="565"/>
      <c r="AU133" s="565"/>
      <c r="AV133" s="593">
        <v>11.7</v>
      </c>
      <c r="AW133" s="593">
        <v>11.74</v>
      </c>
      <c r="AX133" s="565"/>
      <c r="AY133" s="565"/>
      <c r="AZ133" s="568"/>
    </row>
    <row r="134" spans="1:52" ht="13.8" hidden="1" x14ac:dyDescent="0.25">
      <c r="A134" s="363"/>
      <c r="B134" s="365"/>
      <c r="C134" s="365"/>
      <c r="D134" s="580"/>
      <c r="E134" s="581"/>
      <c r="F134" s="585"/>
      <c r="G134" s="581" t="s">
        <v>296</v>
      </c>
      <c r="H134" s="582" t="s">
        <v>40</v>
      </c>
      <c r="I134" s="582"/>
      <c r="J134" s="582"/>
      <c r="K134" s="582"/>
      <c r="L134" s="582"/>
      <c r="M134" s="583">
        <v>39</v>
      </c>
      <c r="N134" s="583" t="s">
        <v>125</v>
      </c>
      <c r="O134" s="582" t="s">
        <v>40</v>
      </c>
      <c r="P134" s="595" t="s">
        <v>1161</v>
      </c>
      <c r="Q134" s="595" t="s">
        <v>65</v>
      </c>
      <c r="R134" s="582"/>
      <c r="S134" s="582"/>
      <c r="T134" s="582"/>
      <c r="U134" s="582"/>
      <c r="V134" s="582"/>
      <c r="W134" s="582"/>
      <c r="X134" s="584"/>
      <c r="AJ134" s="471"/>
      <c r="AK134" s="471"/>
      <c r="AR134" s="564"/>
      <c r="AS134" s="565"/>
      <c r="AT134" s="565"/>
      <c r="AU134" s="565"/>
      <c r="AV134" s="593">
        <v>11.8</v>
      </c>
      <c r="AW134" s="593">
        <v>11.85</v>
      </c>
      <c r="AX134" s="565"/>
      <c r="AY134" s="565"/>
      <c r="AZ134" s="568"/>
    </row>
    <row r="135" spans="1:52" ht="13.8" hidden="1" x14ac:dyDescent="0.25">
      <c r="A135" s="363"/>
      <c r="B135" s="365"/>
      <c r="C135" s="365"/>
      <c r="D135" s="580" t="s">
        <v>569</v>
      </c>
      <c r="E135" s="581">
        <v>1300</v>
      </c>
      <c r="F135" s="585"/>
      <c r="G135" s="581" t="s">
        <v>297</v>
      </c>
      <c r="H135" s="582" t="s">
        <v>40</v>
      </c>
      <c r="I135" s="582"/>
      <c r="J135" s="582"/>
      <c r="K135" s="582"/>
      <c r="L135" s="582"/>
      <c r="M135" s="583">
        <v>40</v>
      </c>
      <c r="N135" s="583" t="s">
        <v>126</v>
      </c>
      <c r="O135" s="582" t="s">
        <v>40</v>
      </c>
      <c r="P135" s="595" t="s">
        <v>1162</v>
      </c>
      <c r="Q135" s="595" t="s">
        <v>65</v>
      </c>
      <c r="R135" s="582"/>
      <c r="S135" s="582"/>
      <c r="T135" s="582"/>
      <c r="U135" s="582"/>
      <c r="V135" s="582"/>
      <c r="W135" s="582"/>
      <c r="X135" s="584"/>
      <c r="AJ135" s="471"/>
      <c r="AK135" s="471"/>
      <c r="AR135" s="564"/>
      <c r="AS135" s="565"/>
      <c r="AT135" s="565"/>
      <c r="AU135" s="565"/>
      <c r="AV135" s="593">
        <v>11.9</v>
      </c>
      <c r="AW135" s="593">
        <v>11.95</v>
      </c>
      <c r="AX135" s="565"/>
      <c r="AY135" s="565"/>
      <c r="AZ135" s="568"/>
    </row>
    <row r="136" spans="1:52" ht="13.8" hidden="1" x14ac:dyDescent="0.25">
      <c r="A136" s="363"/>
      <c r="B136" s="365"/>
      <c r="C136" s="365"/>
      <c r="D136" s="580" t="s">
        <v>570</v>
      </c>
      <c r="E136" s="581">
        <v>960</v>
      </c>
      <c r="F136" s="585"/>
      <c r="G136" s="581"/>
      <c r="H136" s="582"/>
      <c r="I136" s="582"/>
      <c r="J136" s="582"/>
      <c r="K136" s="582"/>
      <c r="L136" s="582"/>
      <c r="M136" s="583">
        <v>41</v>
      </c>
      <c r="N136" s="583" t="s">
        <v>127</v>
      </c>
      <c r="O136" s="582" t="s">
        <v>40</v>
      </c>
      <c r="P136" s="595" t="s">
        <v>1163</v>
      </c>
      <c r="Q136" s="595" t="s">
        <v>65</v>
      </c>
      <c r="R136" s="582"/>
      <c r="S136" s="582"/>
      <c r="T136" s="582"/>
      <c r="U136" s="582"/>
      <c r="V136" s="582"/>
      <c r="W136" s="582"/>
      <c r="X136" s="584"/>
      <c r="AJ136" s="471"/>
      <c r="AK136" s="471"/>
      <c r="AR136" s="564"/>
      <c r="AS136" s="565"/>
      <c r="AT136" s="565"/>
      <c r="AU136" s="565"/>
      <c r="AV136" s="593">
        <v>12</v>
      </c>
      <c r="AW136" s="593">
        <v>12.06</v>
      </c>
      <c r="AX136" s="565"/>
      <c r="AY136" s="565"/>
      <c r="AZ136" s="568"/>
    </row>
    <row r="137" spans="1:52" ht="13.8" hidden="1" x14ac:dyDescent="0.25">
      <c r="A137" s="363"/>
      <c r="B137" s="365"/>
      <c r="C137" s="365"/>
      <c r="D137" s="580" t="s">
        <v>571</v>
      </c>
      <c r="E137" s="581">
        <v>4</v>
      </c>
      <c r="F137" s="585"/>
      <c r="G137" s="581"/>
      <c r="H137" s="582"/>
      <c r="I137" s="582"/>
      <c r="J137" s="582"/>
      <c r="K137" s="582"/>
      <c r="L137" s="582"/>
      <c r="M137" s="583">
        <v>42</v>
      </c>
      <c r="N137" s="583" t="s">
        <v>127</v>
      </c>
      <c r="O137" s="582" t="s">
        <v>40</v>
      </c>
      <c r="P137" s="595" t="s">
        <v>1164</v>
      </c>
      <c r="Q137" s="595" t="s">
        <v>66</v>
      </c>
      <c r="R137" s="582"/>
      <c r="S137" s="582"/>
      <c r="T137" s="582"/>
      <c r="U137" s="582"/>
      <c r="V137" s="582"/>
      <c r="W137" s="582"/>
      <c r="X137" s="584"/>
      <c r="AJ137" s="471"/>
      <c r="AK137" s="471"/>
      <c r="AR137" s="564"/>
      <c r="AS137" s="565"/>
      <c r="AT137" s="565"/>
      <c r="AU137" s="565"/>
      <c r="AV137" s="593">
        <v>12.1</v>
      </c>
      <c r="AW137" s="593">
        <v>12.17</v>
      </c>
      <c r="AX137" s="565"/>
      <c r="AY137" s="565"/>
      <c r="AZ137" s="568"/>
    </row>
    <row r="138" spans="1:52" ht="13.8" hidden="1" x14ac:dyDescent="0.25">
      <c r="A138" s="363"/>
      <c r="B138" s="365"/>
      <c r="C138" s="365"/>
      <c r="D138" s="580" t="s">
        <v>572</v>
      </c>
      <c r="E138" s="581">
        <v>3</v>
      </c>
      <c r="F138" s="585"/>
      <c r="G138" s="581"/>
      <c r="H138" s="582"/>
      <c r="I138" s="582"/>
      <c r="J138" s="582"/>
      <c r="K138" s="582"/>
      <c r="L138" s="582"/>
      <c r="M138" s="583">
        <v>43</v>
      </c>
      <c r="N138" s="583" t="s">
        <v>127</v>
      </c>
      <c r="O138" s="582" t="s">
        <v>40</v>
      </c>
      <c r="P138" s="595" t="s">
        <v>1165</v>
      </c>
      <c r="Q138" s="595" t="s">
        <v>66</v>
      </c>
      <c r="R138" s="582"/>
      <c r="S138" s="582"/>
      <c r="T138" s="582"/>
      <c r="U138" s="582"/>
      <c r="V138" s="582"/>
      <c r="W138" s="582"/>
      <c r="X138" s="584"/>
      <c r="AJ138" s="471"/>
      <c r="AK138" s="471"/>
      <c r="AR138" s="564"/>
      <c r="AS138" s="565"/>
      <c r="AT138" s="565"/>
      <c r="AU138" s="565"/>
      <c r="AV138" s="593">
        <v>12.2</v>
      </c>
      <c r="AW138" s="593">
        <v>12.27</v>
      </c>
      <c r="AX138" s="565"/>
      <c r="AY138" s="565"/>
      <c r="AZ138" s="568"/>
    </row>
    <row r="139" spans="1:52" ht="13.8" hidden="1" x14ac:dyDescent="0.25">
      <c r="A139" s="363"/>
      <c r="B139" s="365"/>
      <c r="C139" s="365"/>
      <c r="D139" s="580" t="s">
        <v>573</v>
      </c>
      <c r="E139" s="581">
        <v>3.5</v>
      </c>
      <c r="F139" s="585"/>
      <c r="G139" s="581"/>
      <c r="H139" s="582"/>
      <c r="I139" s="582"/>
      <c r="J139" s="582"/>
      <c r="K139" s="582"/>
      <c r="L139" s="582"/>
      <c r="M139" s="583">
        <v>44</v>
      </c>
      <c r="N139" s="583" t="s">
        <v>127</v>
      </c>
      <c r="O139" s="582" t="s">
        <v>40</v>
      </c>
      <c r="P139" s="595" t="s">
        <v>1166</v>
      </c>
      <c r="Q139" s="595" t="s">
        <v>65</v>
      </c>
      <c r="R139" s="582"/>
      <c r="S139" s="582"/>
      <c r="T139" s="582"/>
      <c r="U139" s="582"/>
      <c r="V139" s="582"/>
      <c r="W139" s="582"/>
      <c r="X139" s="584"/>
      <c r="AJ139" s="471"/>
      <c r="AK139" s="471"/>
      <c r="AR139" s="564"/>
      <c r="AS139" s="565"/>
      <c r="AT139" s="565"/>
      <c r="AU139" s="565"/>
      <c r="AV139" s="593">
        <v>12.3</v>
      </c>
      <c r="AW139" s="593">
        <v>12.38</v>
      </c>
      <c r="AX139" s="565"/>
      <c r="AY139" s="565"/>
      <c r="AZ139" s="568"/>
    </row>
    <row r="140" spans="1:52" ht="13.8" hidden="1" x14ac:dyDescent="0.25">
      <c r="A140" s="363"/>
      <c r="B140" s="365"/>
      <c r="C140" s="365"/>
      <c r="D140" s="580" t="s">
        <v>574</v>
      </c>
      <c r="E140" s="581">
        <v>4</v>
      </c>
      <c r="F140" s="585"/>
      <c r="G140" s="581"/>
      <c r="H140" s="582"/>
      <c r="I140" s="582"/>
      <c r="J140" s="582"/>
      <c r="K140" s="582"/>
      <c r="L140" s="582"/>
      <c r="M140" s="583">
        <v>45</v>
      </c>
      <c r="N140" s="583" t="s">
        <v>127</v>
      </c>
      <c r="O140" s="582" t="s">
        <v>40</v>
      </c>
      <c r="P140" s="595" t="s">
        <v>1167</v>
      </c>
      <c r="Q140" s="595" t="s">
        <v>66</v>
      </c>
      <c r="R140" s="582"/>
      <c r="S140" s="582"/>
      <c r="T140" s="582"/>
      <c r="U140" s="582"/>
      <c r="V140" s="582"/>
      <c r="W140" s="582"/>
      <c r="X140" s="584"/>
      <c r="AJ140" s="471"/>
      <c r="AK140" s="471"/>
      <c r="AR140" s="564"/>
      <c r="AS140" s="565"/>
      <c r="AT140" s="565"/>
      <c r="AU140" s="565"/>
      <c r="AV140" s="593">
        <v>12.4</v>
      </c>
      <c r="AW140" s="593">
        <v>12.48</v>
      </c>
      <c r="AX140" s="565"/>
      <c r="AY140" s="565"/>
      <c r="AZ140" s="568"/>
    </row>
    <row r="141" spans="1:52" ht="13.8" hidden="1" x14ac:dyDescent="0.25">
      <c r="A141" s="363"/>
      <c r="B141" s="365"/>
      <c r="C141" s="365"/>
      <c r="D141" s="586" t="s">
        <v>575</v>
      </c>
      <c r="E141" s="581">
        <v>5</v>
      </c>
      <c r="F141" s="585"/>
      <c r="G141" s="581"/>
      <c r="H141" s="582"/>
      <c r="I141" s="582"/>
      <c r="J141" s="582"/>
      <c r="K141" s="582"/>
      <c r="L141" s="582"/>
      <c r="M141" s="583">
        <v>46</v>
      </c>
      <c r="N141" s="583" t="s">
        <v>127</v>
      </c>
      <c r="O141" s="582" t="s">
        <v>40</v>
      </c>
      <c r="P141" s="595" t="s">
        <v>1168</v>
      </c>
      <c r="Q141" s="595" t="s">
        <v>65</v>
      </c>
      <c r="R141" s="582"/>
      <c r="S141" s="582"/>
      <c r="T141" s="582"/>
      <c r="U141" s="582"/>
      <c r="V141" s="582"/>
      <c r="W141" s="582"/>
      <c r="X141" s="584"/>
      <c r="AJ141" s="471"/>
      <c r="AK141" s="471"/>
      <c r="AR141" s="564"/>
      <c r="AS141" s="565"/>
      <c r="AT141" s="565"/>
      <c r="AU141" s="565"/>
      <c r="AV141" s="593">
        <v>12.5</v>
      </c>
      <c r="AW141" s="593">
        <v>12.59</v>
      </c>
      <c r="AX141" s="565"/>
      <c r="AY141" s="565"/>
      <c r="AZ141" s="568"/>
    </row>
    <row r="142" spans="1:52" ht="13.8" hidden="1" x14ac:dyDescent="0.25">
      <c r="A142" s="363"/>
      <c r="B142" s="365"/>
      <c r="C142" s="365"/>
      <c r="D142" s="580" t="s">
        <v>576</v>
      </c>
      <c r="E142" s="581">
        <v>550</v>
      </c>
      <c r="F142" s="585"/>
      <c r="G142" s="581"/>
      <c r="H142" s="582"/>
      <c r="I142" s="582"/>
      <c r="J142" s="582"/>
      <c r="K142" s="582"/>
      <c r="L142" s="582"/>
      <c r="M142" s="583">
        <v>47</v>
      </c>
      <c r="N142" s="583" t="s">
        <v>127</v>
      </c>
      <c r="O142" s="582" t="s">
        <v>40</v>
      </c>
      <c r="P142" s="595" t="s">
        <v>1169</v>
      </c>
      <c r="Q142" s="595" t="s">
        <v>66</v>
      </c>
      <c r="R142" s="582"/>
      <c r="S142" s="582"/>
      <c r="T142" s="582"/>
      <c r="U142" s="582"/>
      <c r="V142" s="582"/>
      <c r="W142" s="582"/>
      <c r="X142" s="584"/>
      <c r="AJ142" s="471"/>
      <c r="AK142" s="471"/>
      <c r="AR142" s="564"/>
      <c r="AS142" s="565"/>
      <c r="AT142" s="565"/>
      <c r="AU142" s="565"/>
      <c r="AV142" s="593">
        <v>12.6</v>
      </c>
      <c r="AW142" s="593">
        <v>12.69</v>
      </c>
      <c r="AX142" s="565"/>
      <c r="AY142" s="565"/>
      <c r="AZ142" s="568"/>
    </row>
    <row r="143" spans="1:52" ht="13.8" hidden="1" x14ac:dyDescent="0.25">
      <c r="A143" s="363"/>
      <c r="B143" s="365"/>
      <c r="C143" s="365"/>
      <c r="D143" s="580"/>
      <c r="E143" s="581"/>
      <c r="F143" s="585"/>
      <c r="G143" s="581"/>
      <c r="H143" s="582"/>
      <c r="I143" s="582"/>
      <c r="J143" s="582"/>
      <c r="K143" s="582"/>
      <c r="L143" s="582"/>
      <c r="M143" s="583">
        <v>48</v>
      </c>
      <c r="N143" s="583" t="s">
        <v>127</v>
      </c>
      <c r="O143" s="582" t="s">
        <v>40</v>
      </c>
      <c r="P143" s="595" t="s">
        <v>1170</v>
      </c>
      <c r="Q143" s="595" t="s">
        <v>65</v>
      </c>
      <c r="R143" s="582"/>
      <c r="S143" s="582"/>
      <c r="T143" s="582"/>
      <c r="U143" s="582"/>
      <c r="V143" s="582"/>
      <c r="W143" s="582"/>
      <c r="X143" s="584"/>
      <c r="AJ143" s="471"/>
      <c r="AK143" s="471"/>
      <c r="AR143" s="564"/>
      <c r="AS143" s="565"/>
      <c r="AT143" s="565"/>
      <c r="AU143" s="565"/>
      <c r="AV143" s="593">
        <v>12.7</v>
      </c>
      <c r="AW143" s="593">
        <v>12.8</v>
      </c>
      <c r="AX143" s="565"/>
      <c r="AY143" s="565"/>
      <c r="AZ143" s="568"/>
    </row>
    <row r="144" spans="1:52" ht="13.8" hidden="1" x14ac:dyDescent="0.25">
      <c r="A144" s="363"/>
      <c r="B144" s="365"/>
      <c r="C144" s="365"/>
      <c r="D144" s="580" t="s">
        <v>577</v>
      </c>
      <c r="E144" s="581">
        <v>10</v>
      </c>
      <c r="F144" s="585"/>
      <c r="G144" s="581"/>
      <c r="H144" s="582"/>
      <c r="I144" s="582"/>
      <c r="J144" s="582"/>
      <c r="K144" s="582"/>
      <c r="L144" s="582"/>
      <c r="M144" s="583">
        <v>49</v>
      </c>
      <c r="N144" s="583" t="s">
        <v>127</v>
      </c>
      <c r="O144" s="582" t="s">
        <v>40</v>
      </c>
      <c r="P144" s="595" t="s">
        <v>1171</v>
      </c>
      <c r="Q144" s="595" t="s">
        <v>65</v>
      </c>
      <c r="R144" s="582"/>
      <c r="S144" s="582"/>
      <c r="T144" s="582"/>
      <c r="U144" s="582"/>
      <c r="V144" s="582"/>
      <c r="W144" s="582"/>
      <c r="X144" s="584"/>
      <c r="AJ144" s="471"/>
      <c r="AK144" s="471"/>
      <c r="AR144" s="564"/>
      <c r="AS144" s="565"/>
      <c r="AT144" s="565"/>
      <c r="AU144" s="565"/>
      <c r="AV144" s="593">
        <v>12.8</v>
      </c>
      <c r="AW144" s="593">
        <v>12.9</v>
      </c>
      <c r="AX144" s="565"/>
      <c r="AY144" s="565"/>
      <c r="AZ144" s="568"/>
    </row>
    <row r="145" spans="1:52" ht="13.8" hidden="1" x14ac:dyDescent="0.25">
      <c r="A145" s="363"/>
      <c r="B145" s="365"/>
      <c r="C145" s="365"/>
      <c r="D145" s="580" t="s">
        <v>578</v>
      </c>
      <c r="E145" s="581">
        <v>1400</v>
      </c>
      <c r="F145" s="585"/>
      <c r="G145" s="585"/>
      <c r="H145" s="582"/>
      <c r="I145" s="582"/>
      <c r="J145" s="582"/>
      <c r="K145" s="582"/>
      <c r="L145" s="582"/>
      <c r="M145" s="583">
        <v>50</v>
      </c>
      <c r="N145" s="583" t="s">
        <v>128</v>
      </c>
      <c r="O145" s="582" t="s">
        <v>40</v>
      </c>
      <c r="P145" s="595" t="s">
        <v>1172</v>
      </c>
      <c r="Q145" s="595" t="s">
        <v>65</v>
      </c>
      <c r="R145" s="582"/>
      <c r="S145" s="582"/>
      <c r="T145" s="582"/>
      <c r="U145" s="582"/>
      <c r="V145" s="582"/>
      <c r="W145" s="582"/>
      <c r="X145" s="584"/>
      <c r="AJ145" s="471"/>
      <c r="AK145" s="471"/>
      <c r="AR145" s="564"/>
      <c r="AS145" s="565"/>
      <c r="AT145" s="565"/>
      <c r="AU145" s="565"/>
      <c r="AV145" s="593">
        <v>12.9</v>
      </c>
      <c r="AW145" s="593">
        <v>13.01</v>
      </c>
      <c r="AX145" s="565"/>
      <c r="AY145" s="565"/>
      <c r="AZ145" s="568"/>
    </row>
    <row r="146" spans="1:52" ht="13.8" hidden="1" x14ac:dyDescent="0.25">
      <c r="B146" s="99"/>
      <c r="C146" s="99"/>
      <c r="D146" s="580" t="s">
        <v>579</v>
      </c>
      <c r="E146" s="581">
        <v>5</v>
      </c>
      <c r="F146" s="587"/>
      <c r="G146" s="585"/>
      <c r="H146" s="582"/>
      <c r="I146" s="565"/>
      <c r="J146" s="565"/>
      <c r="K146" s="565"/>
      <c r="L146" s="565"/>
      <c r="M146" s="583">
        <v>51</v>
      </c>
      <c r="N146" s="583" t="s">
        <v>129</v>
      </c>
      <c r="O146" s="582" t="s">
        <v>40</v>
      </c>
      <c r="P146" s="595" t="s">
        <v>1173</v>
      </c>
      <c r="Q146" s="595" t="s">
        <v>65</v>
      </c>
      <c r="R146" s="565"/>
      <c r="S146" s="565"/>
      <c r="T146" s="582"/>
      <c r="U146" s="582"/>
      <c r="V146" s="582"/>
      <c r="W146" s="582"/>
      <c r="X146" s="584"/>
      <c r="AJ146" s="471"/>
      <c r="AK146" s="471"/>
      <c r="AR146" s="564"/>
      <c r="AS146" s="565"/>
      <c r="AT146" s="565"/>
      <c r="AU146" s="565"/>
      <c r="AV146" s="593">
        <v>13</v>
      </c>
      <c r="AW146" s="593">
        <v>13.11</v>
      </c>
      <c r="AX146" s="565"/>
      <c r="AY146" s="565"/>
      <c r="AZ146" s="568"/>
    </row>
    <row r="147" spans="1:52" ht="13.8" hidden="1" x14ac:dyDescent="0.25">
      <c r="B147" s="99"/>
      <c r="C147" s="99"/>
      <c r="D147" s="580" t="s">
        <v>580</v>
      </c>
      <c r="E147" s="581">
        <v>3</v>
      </c>
      <c r="F147" s="587"/>
      <c r="G147" s="585"/>
      <c r="H147" s="582"/>
      <c r="I147" s="565"/>
      <c r="J147" s="565"/>
      <c r="K147" s="565"/>
      <c r="L147" s="565"/>
      <c r="M147" s="583">
        <v>52</v>
      </c>
      <c r="N147" s="583" t="s">
        <v>129</v>
      </c>
      <c r="O147" s="582" t="s">
        <v>40</v>
      </c>
      <c r="P147" s="595" t="s">
        <v>1174</v>
      </c>
      <c r="Q147" s="595" t="s">
        <v>65</v>
      </c>
      <c r="R147" s="565"/>
      <c r="S147" s="565"/>
      <c r="T147" s="565"/>
      <c r="U147" s="565"/>
      <c r="V147" s="565"/>
      <c r="W147" s="565"/>
      <c r="X147" s="568"/>
      <c r="AJ147" s="471"/>
      <c r="AK147" s="471"/>
      <c r="AR147" s="564"/>
      <c r="AS147" s="565"/>
      <c r="AT147" s="565"/>
      <c r="AU147" s="565"/>
      <c r="AV147" s="593">
        <v>13.1</v>
      </c>
      <c r="AW147" s="593">
        <v>13.22</v>
      </c>
      <c r="AX147" s="565"/>
      <c r="AY147" s="565"/>
      <c r="AZ147" s="568"/>
    </row>
    <row r="148" spans="1:52" ht="13.8" hidden="1" x14ac:dyDescent="0.25">
      <c r="B148" s="99"/>
      <c r="C148" s="99"/>
      <c r="D148" s="580" t="s">
        <v>581</v>
      </c>
      <c r="E148" s="581">
        <v>3</v>
      </c>
      <c r="F148" s="587"/>
      <c r="G148" s="585"/>
      <c r="H148" s="582"/>
      <c r="I148" s="565"/>
      <c r="J148" s="565"/>
      <c r="K148" s="565"/>
      <c r="L148" s="565"/>
      <c r="M148" s="583">
        <v>53</v>
      </c>
      <c r="N148" s="583" t="s">
        <v>129</v>
      </c>
      <c r="O148" s="582" t="s">
        <v>40</v>
      </c>
      <c r="P148" s="595" t="s">
        <v>1175</v>
      </c>
      <c r="Q148" s="595" t="s">
        <v>66</v>
      </c>
      <c r="R148" s="565"/>
      <c r="S148" s="565"/>
      <c r="T148" s="565"/>
      <c r="U148" s="565"/>
      <c r="V148" s="565"/>
      <c r="W148" s="565"/>
      <c r="X148" s="568"/>
      <c r="AJ148" s="471"/>
      <c r="AK148" s="471"/>
      <c r="AR148" s="564"/>
      <c r="AS148" s="565"/>
      <c r="AT148" s="565"/>
      <c r="AU148" s="565"/>
      <c r="AV148" s="593">
        <v>13.2</v>
      </c>
      <c r="AW148" s="593">
        <v>13.32</v>
      </c>
      <c r="AX148" s="565"/>
      <c r="AY148" s="565"/>
      <c r="AZ148" s="568"/>
    </row>
    <row r="149" spans="1:52" ht="13.8" hidden="1" x14ac:dyDescent="0.25">
      <c r="B149" s="99"/>
      <c r="C149" s="99"/>
      <c r="D149" s="580" t="s">
        <v>582</v>
      </c>
      <c r="E149" s="581">
        <v>90</v>
      </c>
      <c r="F149" s="587"/>
      <c r="G149" s="585"/>
      <c r="H149" s="582"/>
      <c r="I149" s="565"/>
      <c r="J149" s="565"/>
      <c r="K149" s="565"/>
      <c r="L149" s="565"/>
      <c r="M149" s="583">
        <v>54</v>
      </c>
      <c r="N149" s="583" t="s">
        <v>129</v>
      </c>
      <c r="O149" s="582" t="s">
        <v>40</v>
      </c>
      <c r="P149" s="595" t="s">
        <v>1176</v>
      </c>
      <c r="Q149" s="595" t="s">
        <v>65</v>
      </c>
      <c r="R149" s="565"/>
      <c r="S149" s="565"/>
      <c r="T149" s="565"/>
      <c r="U149" s="565"/>
      <c r="V149" s="565"/>
      <c r="W149" s="565"/>
      <c r="X149" s="568"/>
      <c r="AJ149" s="471"/>
      <c r="AK149" s="471"/>
      <c r="AR149" s="564"/>
      <c r="AS149" s="565"/>
      <c r="AT149" s="565"/>
      <c r="AU149" s="565"/>
      <c r="AV149" s="593">
        <v>13.3</v>
      </c>
      <c r="AW149" s="593">
        <v>13.43</v>
      </c>
      <c r="AX149" s="565"/>
      <c r="AY149" s="565"/>
      <c r="AZ149" s="568"/>
    </row>
    <row r="150" spans="1:52" ht="13.8" hidden="1" x14ac:dyDescent="0.25">
      <c r="B150" s="99"/>
      <c r="C150" s="99"/>
      <c r="D150" s="580" t="s">
        <v>583</v>
      </c>
      <c r="E150" s="581">
        <v>180</v>
      </c>
      <c r="F150" s="587"/>
      <c r="G150" s="585"/>
      <c r="H150" s="582"/>
      <c r="I150" s="565"/>
      <c r="J150" s="565"/>
      <c r="K150" s="565"/>
      <c r="L150" s="565"/>
      <c r="M150" s="583">
        <v>55</v>
      </c>
      <c r="N150" s="583" t="s">
        <v>129</v>
      </c>
      <c r="O150" s="582" t="s">
        <v>40</v>
      </c>
      <c r="P150" s="595" t="s">
        <v>1177</v>
      </c>
      <c r="Q150" s="595" t="s">
        <v>65</v>
      </c>
      <c r="R150" s="565"/>
      <c r="S150" s="565"/>
      <c r="T150" s="565"/>
      <c r="U150" s="565"/>
      <c r="V150" s="565"/>
      <c r="W150" s="565"/>
      <c r="X150" s="568"/>
      <c r="AJ150" s="471"/>
      <c r="AK150" s="471"/>
      <c r="AR150" s="564"/>
      <c r="AS150" s="565"/>
      <c r="AT150" s="565"/>
      <c r="AU150" s="565"/>
      <c r="AV150" s="593">
        <v>13.4</v>
      </c>
      <c r="AW150" s="593">
        <v>13.54</v>
      </c>
      <c r="AX150" s="565"/>
      <c r="AY150" s="565"/>
      <c r="AZ150" s="568"/>
    </row>
    <row r="151" spans="1:52" ht="13.8" hidden="1" x14ac:dyDescent="0.25">
      <c r="B151" s="99"/>
      <c r="C151" s="99"/>
      <c r="D151" s="580" t="s">
        <v>584</v>
      </c>
      <c r="E151" s="581">
        <v>360</v>
      </c>
      <c r="F151" s="587"/>
      <c r="G151" s="585"/>
      <c r="H151" s="582"/>
      <c r="I151" s="565"/>
      <c r="J151" s="565"/>
      <c r="K151" s="565"/>
      <c r="L151" s="565"/>
      <c r="M151" s="583">
        <v>56</v>
      </c>
      <c r="N151" s="583" t="s">
        <v>129</v>
      </c>
      <c r="O151" s="582" t="s">
        <v>40</v>
      </c>
      <c r="P151" s="595" t="s">
        <v>1178</v>
      </c>
      <c r="Q151" s="595" t="s">
        <v>66</v>
      </c>
      <c r="R151" s="565"/>
      <c r="S151" s="565"/>
      <c r="T151" s="565"/>
      <c r="U151" s="565"/>
      <c r="V151" s="565"/>
      <c r="W151" s="565"/>
      <c r="X151" s="568"/>
      <c r="AJ151" s="471"/>
      <c r="AK151" s="471"/>
      <c r="AR151" s="564"/>
      <c r="AS151" s="565"/>
      <c r="AT151" s="565"/>
      <c r="AU151" s="565"/>
      <c r="AV151" s="593">
        <v>13.5</v>
      </c>
      <c r="AW151" s="593">
        <v>13.64</v>
      </c>
      <c r="AX151" s="565"/>
      <c r="AY151" s="565"/>
      <c r="AZ151" s="568"/>
    </row>
    <row r="152" spans="1:52" ht="13.8" hidden="1" x14ac:dyDescent="0.25">
      <c r="B152" s="99"/>
      <c r="C152" s="99"/>
      <c r="D152" s="580" t="s">
        <v>585</v>
      </c>
      <c r="E152" s="581">
        <v>2</v>
      </c>
      <c r="F152" s="587"/>
      <c r="G152" s="585"/>
      <c r="H152" s="582"/>
      <c r="I152" s="565"/>
      <c r="J152" s="565"/>
      <c r="K152" s="565"/>
      <c r="L152" s="565"/>
      <c r="M152" s="583">
        <v>57</v>
      </c>
      <c r="N152" s="583" t="s">
        <v>129</v>
      </c>
      <c r="O152" s="582" t="s">
        <v>40</v>
      </c>
      <c r="P152" s="595" t="s">
        <v>1179</v>
      </c>
      <c r="Q152" s="595" t="s">
        <v>66</v>
      </c>
      <c r="R152" s="565"/>
      <c r="S152" s="565"/>
      <c r="T152" s="565"/>
      <c r="U152" s="565"/>
      <c r="V152" s="565"/>
      <c r="W152" s="565"/>
      <c r="X152" s="568"/>
      <c r="AJ152" s="471"/>
      <c r="AK152" s="471"/>
      <c r="AR152" s="564"/>
      <c r="AS152" s="565"/>
      <c r="AT152" s="565"/>
      <c r="AU152" s="565"/>
      <c r="AV152" s="593">
        <v>13.6</v>
      </c>
      <c r="AW152" s="593">
        <v>13.75</v>
      </c>
      <c r="AX152" s="565"/>
      <c r="AY152" s="565"/>
      <c r="AZ152" s="568"/>
    </row>
    <row r="153" spans="1:52" ht="13.8" hidden="1" x14ac:dyDescent="0.25">
      <c r="B153" s="99"/>
      <c r="C153" s="99"/>
      <c r="D153" s="580" t="s">
        <v>586</v>
      </c>
      <c r="E153" s="581">
        <v>1</v>
      </c>
      <c r="F153" s="587"/>
      <c r="G153" s="585"/>
      <c r="H153" s="582"/>
      <c r="I153" s="565"/>
      <c r="J153" s="565"/>
      <c r="K153" s="565"/>
      <c r="L153" s="565"/>
      <c r="M153" s="583">
        <v>58</v>
      </c>
      <c r="N153" s="583" t="s">
        <v>129</v>
      </c>
      <c r="O153" s="582" t="s">
        <v>40</v>
      </c>
      <c r="P153" s="595" t="s">
        <v>1180</v>
      </c>
      <c r="Q153" s="595" t="s">
        <v>65</v>
      </c>
      <c r="R153" s="565"/>
      <c r="S153" s="565"/>
      <c r="T153" s="565"/>
      <c r="U153" s="565"/>
      <c r="V153" s="565"/>
      <c r="W153" s="565"/>
      <c r="X153" s="568"/>
      <c r="AJ153" s="471"/>
      <c r="AK153" s="471"/>
      <c r="AR153" s="564"/>
      <c r="AS153" s="565"/>
      <c r="AT153" s="565"/>
      <c r="AU153" s="565"/>
      <c r="AV153" s="593">
        <v>13.7</v>
      </c>
      <c r="AW153" s="593">
        <v>13.85</v>
      </c>
      <c r="AX153" s="565"/>
      <c r="AY153" s="565"/>
      <c r="AZ153" s="568"/>
    </row>
    <row r="154" spans="1:52" ht="13.8" hidden="1" x14ac:dyDescent="0.25">
      <c r="B154" s="99"/>
      <c r="C154" s="99"/>
      <c r="D154" s="588" t="s">
        <v>587</v>
      </c>
      <c r="E154" s="585">
        <v>0</v>
      </c>
      <c r="F154" s="587"/>
      <c r="G154" s="585"/>
      <c r="H154" s="582"/>
      <c r="I154" s="565"/>
      <c r="J154" s="565"/>
      <c r="K154" s="565"/>
      <c r="L154" s="565"/>
      <c r="M154" s="583">
        <v>59</v>
      </c>
      <c r="N154" s="583" t="s">
        <v>129</v>
      </c>
      <c r="O154" s="582" t="s">
        <v>40</v>
      </c>
      <c r="P154" s="595" t="s">
        <v>1181</v>
      </c>
      <c r="Q154" s="595" t="s">
        <v>65</v>
      </c>
      <c r="R154" s="565"/>
      <c r="S154" s="565"/>
      <c r="T154" s="565"/>
      <c r="U154" s="565"/>
      <c r="V154" s="565"/>
      <c r="W154" s="565"/>
      <c r="X154" s="568"/>
      <c r="AJ154" s="471"/>
      <c r="AK154" s="471"/>
      <c r="AR154" s="564"/>
      <c r="AS154" s="565"/>
      <c r="AT154" s="565"/>
      <c r="AU154" s="565"/>
      <c r="AV154" s="593">
        <v>13.8</v>
      </c>
      <c r="AW154" s="593">
        <v>13.97</v>
      </c>
      <c r="AX154" s="565"/>
      <c r="AY154" s="565"/>
      <c r="AZ154" s="568"/>
    </row>
    <row r="155" spans="1:52" ht="13.8" hidden="1" x14ac:dyDescent="0.25">
      <c r="B155" s="99"/>
      <c r="C155" s="99"/>
      <c r="D155" s="588" t="s">
        <v>588</v>
      </c>
      <c r="E155" s="585">
        <v>1000</v>
      </c>
      <c r="F155" s="587"/>
      <c r="G155" s="585"/>
      <c r="H155" s="582"/>
      <c r="I155" s="565"/>
      <c r="J155" s="565"/>
      <c r="K155" s="565"/>
      <c r="L155" s="565"/>
      <c r="M155" s="583">
        <v>60</v>
      </c>
      <c r="N155" s="583" t="s">
        <v>129</v>
      </c>
      <c r="O155" s="582" t="s">
        <v>40</v>
      </c>
      <c r="P155" s="595" t="s">
        <v>1182</v>
      </c>
      <c r="Q155" s="595" t="s">
        <v>65</v>
      </c>
      <c r="R155" s="565"/>
      <c r="S155" s="565"/>
      <c r="T155" s="565"/>
      <c r="U155" s="565"/>
      <c r="V155" s="565"/>
      <c r="W155" s="565"/>
      <c r="X155" s="568"/>
      <c r="AJ155" s="471"/>
      <c r="AK155" s="471"/>
      <c r="AR155" s="564"/>
      <c r="AS155" s="565"/>
      <c r="AT155" s="565"/>
      <c r="AU155" s="565"/>
      <c r="AV155" s="593">
        <v>13.9</v>
      </c>
      <c r="AW155" s="593">
        <v>14.07</v>
      </c>
      <c r="AX155" s="565"/>
      <c r="AY155" s="565"/>
      <c r="AZ155" s="568"/>
    </row>
    <row r="156" spans="1:52" ht="13.8" hidden="1" x14ac:dyDescent="0.25">
      <c r="B156" s="99"/>
      <c r="C156" s="99"/>
      <c r="D156" s="588" t="s">
        <v>589</v>
      </c>
      <c r="E156" s="585">
        <v>650</v>
      </c>
      <c r="F156" s="587"/>
      <c r="G156" s="585"/>
      <c r="H156" s="582"/>
      <c r="I156" s="565"/>
      <c r="J156" s="565"/>
      <c r="K156" s="565"/>
      <c r="L156" s="565"/>
      <c r="M156" s="583">
        <v>61</v>
      </c>
      <c r="N156" s="583" t="s">
        <v>129</v>
      </c>
      <c r="O156" s="582" t="s">
        <v>40</v>
      </c>
      <c r="P156" s="595" t="s">
        <v>1183</v>
      </c>
      <c r="Q156" s="595" t="s">
        <v>65</v>
      </c>
      <c r="R156" s="565"/>
      <c r="S156" s="565"/>
      <c r="T156" s="565"/>
      <c r="U156" s="565"/>
      <c r="V156" s="565"/>
      <c r="W156" s="565"/>
      <c r="X156" s="568"/>
      <c r="AJ156" s="471"/>
      <c r="AK156" s="471"/>
      <c r="AR156" s="564"/>
      <c r="AS156" s="565"/>
      <c r="AT156" s="565"/>
      <c r="AU156" s="565"/>
      <c r="AV156" s="593">
        <v>14</v>
      </c>
      <c r="AW156" s="593">
        <v>14.18</v>
      </c>
      <c r="AX156" s="565"/>
      <c r="AY156" s="565"/>
      <c r="AZ156" s="568"/>
    </row>
    <row r="157" spans="1:52" ht="13.8" hidden="1" x14ac:dyDescent="0.25">
      <c r="B157" s="99"/>
      <c r="C157" s="99"/>
      <c r="D157" s="588" t="s">
        <v>590</v>
      </c>
      <c r="E157" s="585">
        <v>3</v>
      </c>
      <c r="F157" s="587"/>
      <c r="G157" s="585"/>
      <c r="H157" s="582"/>
      <c r="I157" s="565"/>
      <c r="J157" s="565"/>
      <c r="K157" s="565"/>
      <c r="L157" s="565"/>
      <c r="M157" s="583">
        <v>62</v>
      </c>
      <c r="N157" s="583" t="s">
        <v>129</v>
      </c>
      <c r="O157" s="582" t="s">
        <v>40</v>
      </c>
      <c r="P157" s="595" t="s">
        <v>1184</v>
      </c>
      <c r="Q157" s="595" t="s">
        <v>66</v>
      </c>
      <c r="R157" s="565"/>
      <c r="S157" s="565"/>
      <c r="T157" s="565"/>
      <c r="U157" s="565"/>
      <c r="V157" s="565"/>
      <c r="W157" s="565"/>
      <c r="X157" s="568"/>
      <c r="AJ157" s="471"/>
      <c r="AK157" s="471"/>
      <c r="AR157" s="564"/>
      <c r="AS157" s="565"/>
      <c r="AT157" s="565"/>
      <c r="AU157" s="565"/>
      <c r="AV157" s="566">
        <v>14.1</v>
      </c>
      <c r="AW157" s="567">
        <v>14.28</v>
      </c>
      <c r="AX157" s="565"/>
      <c r="AY157" s="565"/>
      <c r="AZ157" s="568"/>
    </row>
    <row r="158" spans="1:52" ht="13.8" hidden="1" x14ac:dyDescent="0.25">
      <c r="B158" s="99"/>
      <c r="C158" s="99"/>
      <c r="D158" s="588" t="s">
        <v>591</v>
      </c>
      <c r="E158" s="585">
        <v>4</v>
      </c>
      <c r="F158" s="587"/>
      <c r="G158" s="585"/>
      <c r="H158" s="582"/>
      <c r="I158" s="565"/>
      <c r="J158" s="565"/>
      <c r="K158" s="565"/>
      <c r="L158" s="565"/>
      <c r="M158" s="583">
        <v>63</v>
      </c>
      <c r="N158" s="583" t="s">
        <v>129</v>
      </c>
      <c r="O158" s="582" t="s">
        <v>40</v>
      </c>
      <c r="P158" s="595" t="s">
        <v>1185</v>
      </c>
      <c r="Q158" s="595" t="s">
        <v>65</v>
      </c>
      <c r="R158" s="565"/>
      <c r="S158" s="565"/>
      <c r="T158" s="565"/>
      <c r="U158" s="565"/>
      <c r="V158" s="565"/>
      <c r="W158" s="565"/>
      <c r="X158" s="568"/>
      <c r="AJ158" s="471"/>
      <c r="AK158" s="471"/>
      <c r="AR158" s="564"/>
      <c r="AS158" s="565"/>
      <c r="AT158" s="565"/>
      <c r="AU158" s="565"/>
      <c r="AV158" s="566">
        <v>14.2</v>
      </c>
      <c r="AW158" s="567">
        <v>14.39</v>
      </c>
      <c r="AX158" s="565"/>
      <c r="AY158" s="565"/>
      <c r="AZ158" s="568"/>
    </row>
    <row r="159" spans="1:52" ht="13.8" hidden="1" x14ac:dyDescent="0.25">
      <c r="B159" s="99"/>
      <c r="C159" s="99"/>
      <c r="D159" s="588" t="s">
        <v>592</v>
      </c>
      <c r="E159" s="585">
        <v>1</v>
      </c>
      <c r="F159" s="565"/>
      <c r="G159" s="585"/>
      <c r="H159" s="582"/>
      <c r="I159" s="565"/>
      <c r="J159" s="565"/>
      <c r="K159" s="565"/>
      <c r="L159" s="565"/>
      <c r="M159" s="583">
        <v>64</v>
      </c>
      <c r="N159" s="583" t="s">
        <v>129</v>
      </c>
      <c r="O159" s="582" t="s">
        <v>40</v>
      </c>
      <c r="P159" s="595" t="s">
        <v>1186</v>
      </c>
      <c r="Q159" s="595" t="s">
        <v>66</v>
      </c>
      <c r="R159" s="565"/>
      <c r="S159" s="565"/>
      <c r="T159" s="565"/>
      <c r="U159" s="565"/>
      <c r="V159" s="565"/>
      <c r="W159" s="565"/>
      <c r="X159" s="568"/>
      <c r="AJ159" s="471"/>
      <c r="AK159" s="471"/>
      <c r="AR159" s="564"/>
      <c r="AS159" s="565"/>
      <c r="AT159" s="565"/>
      <c r="AU159" s="565"/>
      <c r="AV159" s="566">
        <v>14.3</v>
      </c>
      <c r="AW159" s="567">
        <v>14.5</v>
      </c>
      <c r="AX159" s="565"/>
      <c r="AY159" s="565"/>
      <c r="AZ159" s="568"/>
    </row>
    <row r="160" spans="1:52" ht="13.8" hidden="1" x14ac:dyDescent="0.25">
      <c r="B160" s="99"/>
      <c r="C160" s="99"/>
      <c r="D160" s="588"/>
      <c r="E160" s="585"/>
      <c r="F160" s="565"/>
      <c r="G160" s="585"/>
      <c r="H160" s="582"/>
      <c r="I160" s="565"/>
      <c r="J160" s="565"/>
      <c r="K160" s="565"/>
      <c r="L160" s="565"/>
      <c r="M160" s="583">
        <v>65</v>
      </c>
      <c r="N160" s="583" t="s">
        <v>129</v>
      </c>
      <c r="O160" s="582" t="s">
        <v>40</v>
      </c>
      <c r="P160" s="595" t="s">
        <v>1187</v>
      </c>
      <c r="Q160" s="595" t="s">
        <v>66</v>
      </c>
      <c r="R160" s="565"/>
      <c r="S160" s="565"/>
      <c r="T160" s="565"/>
      <c r="U160" s="565"/>
      <c r="V160" s="565"/>
      <c r="W160" s="565"/>
      <c r="X160" s="568"/>
      <c r="AJ160" s="471"/>
      <c r="AK160" s="471"/>
      <c r="AR160" s="564"/>
      <c r="AS160" s="565"/>
      <c r="AT160" s="565"/>
      <c r="AU160" s="565"/>
      <c r="AV160" s="566">
        <v>14.4</v>
      </c>
      <c r="AW160" s="567">
        <v>14.61</v>
      </c>
      <c r="AX160" s="565"/>
      <c r="AY160" s="565"/>
      <c r="AZ160" s="568"/>
    </row>
    <row r="161" spans="2:52" ht="13.8" hidden="1" x14ac:dyDescent="0.25">
      <c r="B161" s="99"/>
      <c r="C161" s="99"/>
      <c r="D161" s="588"/>
      <c r="E161" s="585"/>
      <c r="F161" s="565"/>
      <c r="G161" s="585"/>
      <c r="H161" s="582"/>
      <c r="I161" s="565"/>
      <c r="J161" s="565"/>
      <c r="K161" s="565"/>
      <c r="L161" s="565"/>
      <c r="M161" s="583">
        <v>66</v>
      </c>
      <c r="N161" s="583" t="s">
        <v>129</v>
      </c>
      <c r="O161" s="582" t="s">
        <v>40</v>
      </c>
      <c r="P161" s="595" t="s">
        <v>1188</v>
      </c>
      <c r="Q161" s="595" t="s">
        <v>65</v>
      </c>
      <c r="R161" s="565"/>
      <c r="S161" s="565"/>
      <c r="T161" s="565"/>
      <c r="U161" s="565"/>
      <c r="V161" s="565"/>
      <c r="W161" s="565"/>
      <c r="X161" s="568"/>
      <c r="AJ161" s="471"/>
      <c r="AK161" s="471"/>
      <c r="AR161" s="564"/>
      <c r="AS161" s="565"/>
      <c r="AT161" s="565"/>
      <c r="AU161" s="565"/>
      <c r="AV161" s="566">
        <v>14.5</v>
      </c>
      <c r="AW161" s="567">
        <v>14.72</v>
      </c>
      <c r="AX161" s="565"/>
      <c r="AY161" s="565"/>
      <c r="AZ161" s="568"/>
    </row>
    <row r="162" spans="2:52" ht="13.8" hidden="1" x14ac:dyDescent="0.25">
      <c r="B162" s="99"/>
      <c r="C162" s="99"/>
      <c r="D162" s="589"/>
      <c r="E162" s="587"/>
      <c r="F162" s="565"/>
      <c r="G162" s="587"/>
      <c r="H162" s="565"/>
      <c r="I162" s="565"/>
      <c r="J162" s="565"/>
      <c r="K162" s="565"/>
      <c r="L162" s="565"/>
      <c r="M162" s="583">
        <v>67</v>
      </c>
      <c r="N162" s="583" t="s">
        <v>129</v>
      </c>
      <c r="O162" s="582" t="s">
        <v>40</v>
      </c>
      <c r="P162" s="595" t="s">
        <v>1189</v>
      </c>
      <c r="Q162" s="595" t="s">
        <v>66</v>
      </c>
      <c r="R162" s="565"/>
      <c r="S162" s="565"/>
      <c r="T162" s="565"/>
      <c r="U162" s="565"/>
      <c r="V162" s="565"/>
      <c r="W162" s="565"/>
      <c r="X162" s="568"/>
      <c r="AJ162" s="471"/>
      <c r="AK162" s="471"/>
      <c r="AR162" s="564"/>
      <c r="AS162" s="565"/>
      <c r="AT162" s="565"/>
      <c r="AU162" s="565"/>
      <c r="AV162" s="566">
        <v>14.6</v>
      </c>
      <c r="AW162" s="567">
        <v>14.82</v>
      </c>
      <c r="AX162" s="565"/>
      <c r="AY162" s="565"/>
      <c r="AZ162" s="568"/>
    </row>
    <row r="163" spans="2:52" ht="13.8" hidden="1" x14ac:dyDescent="0.25">
      <c r="B163" s="99"/>
      <c r="C163" s="99"/>
      <c r="D163" s="589"/>
      <c r="E163" s="587"/>
      <c r="F163" s="565"/>
      <c r="G163" s="587"/>
      <c r="H163" s="565"/>
      <c r="I163" s="565"/>
      <c r="J163" s="565"/>
      <c r="K163" s="565"/>
      <c r="L163" s="565"/>
      <c r="M163" s="583">
        <v>68</v>
      </c>
      <c r="N163" s="583" t="s">
        <v>129</v>
      </c>
      <c r="O163" s="582" t="s">
        <v>40</v>
      </c>
      <c r="P163" s="595" t="s">
        <v>1190</v>
      </c>
      <c r="Q163" s="595" t="s">
        <v>66</v>
      </c>
      <c r="R163" s="565"/>
      <c r="S163" s="565"/>
      <c r="T163" s="565"/>
      <c r="U163" s="565"/>
      <c r="V163" s="565"/>
      <c r="W163" s="565"/>
      <c r="X163" s="568"/>
      <c r="AJ163" s="471"/>
      <c r="AK163" s="471"/>
      <c r="AR163" s="564"/>
      <c r="AS163" s="565"/>
      <c r="AT163" s="565"/>
      <c r="AU163" s="565"/>
      <c r="AV163" s="566">
        <v>14.7</v>
      </c>
      <c r="AW163" s="567">
        <v>14.93</v>
      </c>
      <c r="AX163" s="565"/>
      <c r="AY163" s="565"/>
      <c r="AZ163" s="568"/>
    </row>
    <row r="164" spans="2:52" ht="13.8" hidden="1" x14ac:dyDescent="0.25">
      <c r="B164" s="99"/>
      <c r="C164" s="99"/>
      <c r="D164" s="589"/>
      <c r="E164" s="587"/>
      <c r="F164" s="565"/>
      <c r="G164" s="587"/>
      <c r="H164" s="565"/>
      <c r="I164" s="565"/>
      <c r="J164" s="565"/>
      <c r="K164" s="565"/>
      <c r="L164" s="565"/>
      <c r="M164" s="583">
        <v>69</v>
      </c>
      <c r="N164" s="583" t="s">
        <v>129</v>
      </c>
      <c r="O164" s="582" t="s">
        <v>40</v>
      </c>
      <c r="P164" s="595" t="s">
        <v>1191</v>
      </c>
      <c r="Q164" s="595" t="s">
        <v>65</v>
      </c>
      <c r="R164" s="565"/>
      <c r="S164" s="565"/>
      <c r="T164" s="565"/>
      <c r="U164" s="565"/>
      <c r="V164" s="565"/>
      <c r="W164" s="565"/>
      <c r="X164" s="568"/>
      <c r="AJ164" s="471"/>
      <c r="AK164" s="471"/>
      <c r="AR164" s="564"/>
      <c r="AS164" s="565"/>
      <c r="AT164" s="565"/>
      <c r="AU164" s="565"/>
      <c r="AV164" s="566">
        <v>14.8</v>
      </c>
      <c r="AW164" s="567">
        <v>15.03</v>
      </c>
      <c r="AX164" s="565"/>
      <c r="AY164" s="565"/>
      <c r="AZ164" s="568"/>
    </row>
    <row r="165" spans="2:52" ht="13.8" hidden="1" x14ac:dyDescent="0.25">
      <c r="B165" s="99"/>
      <c r="C165" s="99"/>
      <c r="D165" s="589"/>
      <c r="E165" s="587"/>
      <c r="F165" s="565"/>
      <c r="G165" s="587"/>
      <c r="H165" s="565"/>
      <c r="I165" s="565"/>
      <c r="J165" s="565"/>
      <c r="K165" s="565"/>
      <c r="L165" s="565"/>
      <c r="M165" s="583">
        <v>70</v>
      </c>
      <c r="N165" s="583" t="s">
        <v>129</v>
      </c>
      <c r="O165" s="582" t="s">
        <v>40</v>
      </c>
      <c r="P165" s="595" t="s">
        <v>1192</v>
      </c>
      <c r="Q165" s="595" t="s">
        <v>66</v>
      </c>
      <c r="R165" s="565"/>
      <c r="S165" s="565"/>
      <c r="T165" s="565"/>
      <c r="U165" s="565"/>
      <c r="V165" s="565"/>
      <c r="W165" s="565"/>
      <c r="X165" s="568"/>
      <c r="AJ165" s="471"/>
      <c r="AK165" s="471"/>
      <c r="AR165" s="564"/>
      <c r="AS165" s="565"/>
      <c r="AT165" s="565"/>
      <c r="AU165" s="565"/>
      <c r="AV165" s="566">
        <v>14.9</v>
      </c>
      <c r="AW165" s="567">
        <v>15.14</v>
      </c>
      <c r="AX165" s="565"/>
      <c r="AY165" s="565"/>
      <c r="AZ165" s="568"/>
    </row>
    <row r="166" spans="2:52" ht="13.8" hidden="1" x14ac:dyDescent="0.25">
      <c r="B166" s="99"/>
      <c r="C166" s="99"/>
      <c r="D166" s="589"/>
      <c r="E166" s="587"/>
      <c r="F166" s="565"/>
      <c r="G166" s="587"/>
      <c r="H166" s="565"/>
      <c r="I166" s="565"/>
      <c r="J166" s="565"/>
      <c r="K166" s="565"/>
      <c r="L166" s="565"/>
      <c r="M166" s="583">
        <v>71</v>
      </c>
      <c r="N166" s="583" t="s">
        <v>129</v>
      </c>
      <c r="O166" s="582" t="s">
        <v>40</v>
      </c>
      <c r="P166" s="595" t="s">
        <v>1193</v>
      </c>
      <c r="Q166" s="595" t="s">
        <v>65</v>
      </c>
      <c r="R166" s="565"/>
      <c r="S166" s="565"/>
      <c r="T166" s="565"/>
      <c r="U166" s="565"/>
      <c r="V166" s="565"/>
      <c r="W166" s="565"/>
      <c r="X166" s="568"/>
      <c r="AJ166" s="471"/>
      <c r="AK166" s="471"/>
      <c r="AR166" s="564"/>
      <c r="AS166" s="565"/>
      <c r="AT166" s="565"/>
      <c r="AU166" s="565"/>
      <c r="AV166" s="566">
        <v>15</v>
      </c>
      <c r="AW166" s="567">
        <v>15.25</v>
      </c>
      <c r="AX166" s="565"/>
      <c r="AY166" s="565"/>
      <c r="AZ166" s="568"/>
    </row>
    <row r="167" spans="2:52" ht="13.8" hidden="1" x14ac:dyDescent="0.25">
      <c r="B167" s="99"/>
      <c r="C167" s="99"/>
      <c r="D167" s="589"/>
      <c r="E167" s="587"/>
      <c r="F167" s="565"/>
      <c r="G167" s="587"/>
      <c r="H167" s="565"/>
      <c r="I167" s="565"/>
      <c r="J167" s="565"/>
      <c r="K167" s="565"/>
      <c r="L167" s="565"/>
      <c r="M167" s="583">
        <v>72</v>
      </c>
      <c r="N167" s="583" t="s">
        <v>129</v>
      </c>
      <c r="O167" s="582" t="s">
        <v>40</v>
      </c>
      <c r="P167" s="595" t="s">
        <v>1194</v>
      </c>
      <c r="Q167" s="595" t="s">
        <v>66</v>
      </c>
      <c r="R167" s="565"/>
      <c r="S167" s="565"/>
      <c r="T167" s="565"/>
      <c r="U167" s="565"/>
      <c r="V167" s="565"/>
      <c r="W167" s="565"/>
      <c r="X167" s="568"/>
      <c r="AJ167" s="471"/>
      <c r="AK167" s="471"/>
      <c r="AR167" s="564"/>
      <c r="AS167" s="565"/>
      <c r="AT167" s="565"/>
      <c r="AU167" s="565"/>
      <c r="AV167" s="566">
        <v>15.1</v>
      </c>
      <c r="AW167" s="567">
        <v>15.36</v>
      </c>
      <c r="AX167" s="565"/>
      <c r="AY167" s="565"/>
      <c r="AZ167" s="568"/>
    </row>
    <row r="168" spans="2:52" ht="13.8" hidden="1" x14ac:dyDescent="0.25">
      <c r="B168" s="99"/>
      <c r="C168" s="99"/>
      <c r="D168" s="589"/>
      <c r="E168" s="587"/>
      <c r="F168" s="565"/>
      <c r="G168" s="587"/>
      <c r="H168" s="565"/>
      <c r="I168" s="565"/>
      <c r="J168" s="565"/>
      <c r="K168" s="565"/>
      <c r="L168" s="565"/>
      <c r="M168" s="583">
        <v>73</v>
      </c>
      <c r="N168" s="583" t="s">
        <v>129</v>
      </c>
      <c r="O168" s="582" t="s">
        <v>40</v>
      </c>
      <c r="P168" s="595" t="s">
        <v>1195</v>
      </c>
      <c r="Q168" s="595" t="s">
        <v>65</v>
      </c>
      <c r="R168" s="565"/>
      <c r="S168" s="565"/>
      <c r="T168" s="565"/>
      <c r="U168" s="565"/>
      <c r="V168" s="565"/>
      <c r="W168" s="565"/>
      <c r="X168" s="568"/>
      <c r="AJ168" s="471"/>
      <c r="AK168" s="471"/>
      <c r="AR168" s="564"/>
      <c r="AS168" s="565"/>
      <c r="AT168" s="565"/>
      <c r="AU168" s="565"/>
      <c r="AV168" s="566">
        <v>15.2</v>
      </c>
      <c r="AW168" s="567">
        <v>15.47</v>
      </c>
      <c r="AX168" s="565"/>
      <c r="AY168" s="565"/>
      <c r="AZ168" s="568"/>
    </row>
    <row r="169" spans="2:52" ht="13.8" hidden="1" x14ac:dyDescent="0.25">
      <c r="B169" s="99"/>
      <c r="C169" s="99"/>
      <c r="D169" s="589"/>
      <c r="E169" s="587"/>
      <c r="F169" s="565"/>
      <c r="G169" s="587"/>
      <c r="H169" s="565"/>
      <c r="I169" s="565"/>
      <c r="J169" s="565"/>
      <c r="K169" s="565"/>
      <c r="L169" s="565"/>
      <c r="M169" s="583">
        <v>74</v>
      </c>
      <c r="N169" s="583" t="s">
        <v>129</v>
      </c>
      <c r="O169" s="582" t="s">
        <v>40</v>
      </c>
      <c r="P169" s="595" t="s">
        <v>1196</v>
      </c>
      <c r="Q169" s="595" t="s">
        <v>65</v>
      </c>
      <c r="R169" s="565"/>
      <c r="S169" s="565"/>
      <c r="T169" s="565"/>
      <c r="U169" s="565"/>
      <c r="V169" s="565"/>
      <c r="W169" s="565"/>
      <c r="X169" s="568"/>
      <c r="AJ169" s="471"/>
      <c r="AK169" s="471"/>
      <c r="AR169" s="564"/>
      <c r="AS169" s="565"/>
      <c r="AT169" s="565"/>
      <c r="AU169" s="565"/>
      <c r="AV169" s="566">
        <v>15.3</v>
      </c>
      <c r="AW169" s="567">
        <v>15.57</v>
      </c>
      <c r="AX169" s="565"/>
      <c r="AY169" s="565"/>
      <c r="AZ169" s="568"/>
    </row>
    <row r="170" spans="2:52" ht="13.8" hidden="1" x14ac:dyDescent="0.25">
      <c r="B170" s="99"/>
      <c r="C170" s="99"/>
      <c r="D170" s="589"/>
      <c r="E170" s="587"/>
      <c r="F170" s="565"/>
      <c r="G170" s="587"/>
      <c r="H170" s="565"/>
      <c r="I170" s="565"/>
      <c r="J170" s="565"/>
      <c r="K170" s="565"/>
      <c r="L170" s="565"/>
      <c r="M170" s="583">
        <v>75</v>
      </c>
      <c r="N170" s="583" t="s">
        <v>129</v>
      </c>
      <c r="O170" s="582" t="s">
        <v>40</v>
      </c>
      <c r="P170" s="595" t="s">
        <v>1197</v>
      </c>
      <c r="Q170" s="595" t="s">
        <v>66</v>
      </c>
      <c r="R170" s="565"/>
      <c r="S170" s="565"/>
      <c r="T170" s="565"/>
      <c r="U170" s="565"/>
      <c r="V170" s="565"/>
      <c r="W170" s="565"/>
      <c r="X170" s="568"/>
      <c r="AJ170" s="471"/>
      <c r="AK170" s="471"/>
      <c r="AR170" s="564"/>
      <c r="AS170" s="565"/>
      <c r="AT170" s="565"/>
      <c r="AU170" s="565"/>
      <c r="AV170" s="566">
        <v>15.4</v>
      </c>
      <c r="AW170" s="567">
        <v>15.69</v>
      </c>
      <c r="AX170" s="565"/>
      <c r="AY170" s="565"/>
      <c r="AZ170" s="568"/>
    </row>
    <row r="171" spans="2:52" ht="13.8" hidden="1" x14ac:dyDescent="0.25">
      <c r="B171" s="99"/>
      <c r="C171" s="99"/>
      <c r="D171" s="589"/>
      <c r="E171" s="587"/>
      <c r="F171" s="565"/>
      <c r="G171" s="587"/>
      <c r="H171" s="565"/>
      <c r="I171" s="565"/>
      <c r="J171" s="565"/>
      <c r="K171" s="565"/>
      <c r="L171" s="565"/>
      <c r="M171" s="583">
        <v>76</v>
      </c>
      <c r="N171" s="583" t="s">
        <v>129</v>
      </c>
      <c r="O171" s="582" t="s">
        <v>40</v>
      </c>
      <c r="P171" s="595" t="s">
        <v>1198</v>
      </c>
      <c r="Q171" s="595" t="s">
        <v>66</v>
      </c>
      <c r="R171" s="565"/>
      <c r="S171" s="565"/>
      <c r="T171" s="565"/>
      <c r="U171" s="565"/>
      <c r="V171" s="565"/>
      <c r="W171" s="565"/>
      <c r="X171" s="568"/>
      <c r="AJ171" s="471"/>
      <c r="AK171" s="471"/>
      <c r="AR171" s="564"/>
      <c r="AS171" s="565"/>
      <c r="AT171" s="565"/>
      <c r="AU171" s="565"/>
      <c r="AV171" s="566">
        <v>15.5</v>
      </c>
      <c r="AW171" s="567">
        <v>15.79</v>
      </c>
      <c r="AX171" s="565"/>
      <c r="AY171" s="565"/>
      <c r="AZ171" s="568"/>
    </row>
    <row r="172" spans="2:52" ht="13.8" hidden="1" x14ac:dyDescent="0.25">
      <c r="B172" s="99"/>
      <c r="C172" s="99"/>
      <c r="D172" s="589"/>
      <c r="E172" s="587"/>
      <c r="F172" s="565"/>
      <c r="G172" s="587"/>
      <c r="H172" s="565"/>
      <c r="I172" s="565"/>
      <c r="J172" s="565"/>
      <c r="K172" s="565"/>
      <c r="L172" s="565"/>
      <c r="M172" s="583">
        <v>77</v>
      </c>
      <c r="N172" s="583" t="s">
        <v>129</v>
      </c>
      <c r="O172" s="582" t="s">
        <v>40</v>
      </c>
      <c r="P172" s="595" t="s">
        <v>1199</v>
      </c>
      <c r="Q172" s="595" t="s">
        <v>65</v>
      </c>
      <c r="R172" s="565"/>
      <c r="S172" s="565"/>
      <c r="T172" s="565"/>
      <c r="U172" s="565"/>
      <c r="V172" s="565"/>
      <c r="W172" s="565"/>
      <c r="X172" s="568"/>
      <c r="AJ172" s="471"/>
      <c r="AK172" s="471"/>
      <c r="AR172" s="564"/>
      <c r="AS172" s="565"/>
      <c r="AT172" s="565"/>
      <c r="AU172" s="565"/>
      <c r="AV172" s="566">
        <v>15.6</v>
      </c>
      <c r="AW172" s="567">
        <v>15.9</v>
      </c>
      <c r="AX172" s="565"/>
      <c r="AY172" s="565"/>
      <c r="AZ172" s="568"/>
    </row>
    <row r="173" spans="2:52" ht="13.8" hidden="1" x14ac:dyDescent="0.25">
      <c r="B173" s="99"/>
      <c r="C173" s="99"/>
      <c r="D173" s="589"/>
      <c r="E173" s="587"/>
      <c r="F173" s="565"/>
      <c r="G173" s="587"/>
      <c r="H173" s="565"/>
      <c r="I173" s="565"/>
      <c r="J173" s="565"/>
      <c r="K173" s="565"/>
      <c r="L173" s="565"/>
      <c r="M173" s="583">
        <v>78</v>
      </c>
      <c r="N173" s="583" t="s">
        <v>129</v>
      </c>
      <c r="O173" s="582" t="s">
        <v>40</v>
      </c>
      <c r="P173" s="595" t="s">
        <v>1200</v>
      </c>
      <c r="Q173" s="595" t="s">
        <v>65</v>
      </c>
      <c r="R173" s="565"/>
      <c r="S173" s="565"/>
      <c r="T173" s="565"/>
      <c r="U173" s="565"/>
      <c r="V173" s="565"/>
      <c r="W173" s="565"/>
      <c r="X173" s="568"/>
      <c r="AJ173" s="471"/>
      <c r="AK173" s="471"/>
      <c r="AR173" s="564"/>
      <c r="AS173" s="565"/>
      <c r="AT173" s="565"/>
      <c r="AU173" s="565"/>
      <c r="AV173" s="566">
        <v>15.7</v>
      </c>
      <c r="AW173" s="567">
        <v>16</v>
      </c>
      <c r="AX173" s="565"/>
      <c r="AY173" s="565"/>
      <c r="AZ173" s="568"/>
    </row>
    <row r="174" spans="2:52" ht="13.8" hidden="1" x14ac:dyDescent="0.25">
      <c r="B174" s="99"/>
      <c r="C174" s="99"/>
      <c r="D174" s="589"/>
      <c r="E174" s="587"/>
      <c r="F174" s="565"/>
      <c r="G174" s="587"/>
      <c r="H174" s="565"/>
      <c r="I174" s="565"/>
      <c r="J174" s="565"/>
      <c r="K174" s="565"/>
      <c r="L174" s="565"/>
      <c r="M174" s="583">
        <v>79</v>
      </c>
      <c r="N174" s="583" t="s">
        <v>129</v>
      </c>
      <c r="O174" s="582" t="s">
        <v>40</v>
      </c>
      <c r="P174" s="595" t="s">
        <v>1201</v>
      </c>
      <c r="Q174" s="595" t="s">
        <v>65</v>
      </c>
      <c r="R174" s="565"/>
      <c r="S174" s="565"/>
      <c r="T174" s="565"/>
      <c r="U174" s="565"/>
      <c r="V174" s="565"/>
      <c r="W174" s="565"/>
      <c r="X174" s="568"/>
      <c r="AJ174" s="471"/>
      <c r="AK174" s="471"/>
      <c r="AR174" s="564"/>
      <c r="AS174" s="565"/>
      <c r="AT174" s="565"/>
      <c r="AU174" s="565"/>
      <c r="AV174" s="566">
        <v>15.8</v>
      </c>
      <c r="AW174" s="567">
        <v>16.11</v>
      </c>
      <c r="AX174" s="565"/>
      <c r="AY174" s="565"/>
      <c r="AZ174" s="568"/>
    </row>
    <row r="175" spans="2:52" ht="13.8" hidden="1" x14ac:dyDescent="0.25">
      <c r="B175" s="99"/>
      <c r="C175" s="99"/>
      <c r="D175" s="590"/>
      <c r="E175" s="591"/>
      <c r="F175" s="565"/>
      <c r="G175" s="565"/>
      <c r="H175" s="565"/>
      <c r="I175" s="565"/>
      <c r="J175" s="565"/>
      <c r="K175" s="565"/>
      <c r="L175" s="565"/>
      <c r="M175" s="583">
        <v>80</v>
      </c>
      <c r="N175" s="583" t="s">
        <v>129</v>
      </c>
      <c r="O175" s="582" t="s">
        <v>40</v>
      </c>
      <c r="P175" s="595" t="s">
        <v>1202</v>
      </c>
      <c r="Q175" s="595" t="s">
        <v>65</v>
      </c>
      <c r="R175" s="565"/>
      <c r="S175" s="565"/>
      <c r="T175" s="565"/>
      <c r="U175" s="565"/>
      <c r="V175" s="565"/>
      <c r="W175" s="565"/>
      <c r="X175" s="568"/>
      <c r="AJ175" s="471"/>
      <c r="AK175" s="471"/>
      <c r="AR175" s="564"/>
      <c r="AS175" s="565"/>
      <c r="AT175" s="565"/>
      <c r="AU175" s="565"/>
      <c r="AV175" s="566">
        <v>15.9</v>
      </c>
      <c r="AW175" s="567">
        <v>16.22</v>
      </c>
      <c r="AX175" s="565"/>
      <c r="AY175" s="565"/>
      <c r="AZ175" s="568"/>
    </row>
    <row r="176" spans="2:52" ht="13.8" hidden="1" x14ac:dyDescent="0.25">
      <c r="B176" s="99"/>
      <c r="C176" s="99"/>
      <c r="D176" s="590"/>
      <c r="E176" s="591"/>
      <c r="F176" s="565"/>
      <c r="G176" s="565"/>
      <c r="H176" s="565"/>
      <c r="I176" s="565"/>
      <c r="J176" s="565"/>
      <c r="K176" s="565"/>
      <c r="L176" s="565"/>
      <c r="M176" s="583">
        <v>81</v>
      </c>
      <c r="N176" s="583" t="s">
        <v>129</v>
      </c>
      <c r="O176" s="582" t="s">
        <v>40</v>
      </c>
      <c r="P176" s="595" t="s">
        <v>1203</v>
      </c>
      <c r="Q176" s="595" t="s">
        <v>65</v>
      </c>
      <c r="R176" s="565"/>
      <c r="S176" s="565"/>
      <c r="T176" s="565"/>
      <c r="U176" s="565"/>
      <c r="V176" s="565"/>
      <c r="W176" s="565"/>
      <c r="X176" s="568"/>
      <c r="AJ176" s="471"/>
      <c r="AK176" s="471"/>
      <c r="AR176" s="564"/>
      <c r="AS176" s="565"/>
      <c r="AT176" s="565"/>
      <c r="AU176" s="565"/>
      <c r="AV176" s="566">
        <v>16</v>
      </c>
      <c r="AW176" s="567">
        <v>16.34</v>
      </c>
      <c r="AX176" s="565"/>
      <c r="AY176" s="565"/>
      <c r="AZ176" s="568"/>
    </row>
    <row r="177" spans="2:52" ht="13.8" hidden="1" x14ac:dyDescent="0.25">
      <c r="B177" s="99"/>
      <c r="C177" s="99"/>
      <c r="D177" s="590"/>
      <c r="E177" s="591"/>
      <c r="F177" s="565"/>
      <c r="G177" s="565"/>
      <c r="H177" s="565"/>
      <c r="I177" s="565"/>
      <c r="J177" s="565"/>
      <c r="K177" s="565"/>
      <c r="L177" s="565"/>
      <c r="M177" s="583">
        <v>82</v>
      </c>
      <c r="N177" s="583" t="s">
        <v>129</v>
      </c>
      <c r="O177" s="582" t="s">
        <v>40</v>
      </c>
      <c r="P177" s="595" t="s">
        <v>1204</v>
      </c>
      <c r="Q177" s="595" t="s">
        <v>65</v>
      </c>
      <c r="R177" s="565"/>
      <c r="S177" s="565"/>
      <c r="T177" s="565"/>
      <c r="U177" s="565"/>
      <c r="V177" s="565"/>
      <c r="W177" s="565"/>
      <c r="X177" s="568"/>
      <c r="AJ177" s="471"/>
      <c r="AK177" s="471"/>
      <c r="AR177" s="564"/>
      <c r="AS177" s="565"/>
      <c r="AT177" s="565"/>
      <c r="AU177" s="565"/>
      <c r="AV177" s="566">
        <v>16.100000000000001</v>
      </c>
      <c r="AW177" s="567">
        <v>16.45</v>
      </c>
      <c r="AX177" s="565"/>
      <c r="AY177" s="565"/>
      <c r="AZ177" s="568"/>
    </row>
    <row r="178" spans="2:52" ht="13.8" hidden="1" x14ac:dyDescent="0.25">
      <c r="B178" s="99"/>
      <c r="C178" s="99"/>
      <c r="D178" s="590"/>
      <c r="E178" s="591"/>
      <c r="F178" s="565"/>
      <c r="G178" s="565"/>
      <c r="H178" s="565"/>
      <c r="I178" s="565"/>
      <c r="J178" s="565"/>
      <c r="K178" s="565"/>
      <c r="L178" s="565"/>
      <c r="M178" s="583">
        <v>83</v>
      </c>
      <c r="N178" s="583" t="s">
        <v>129</v>
      </c>
      <c r="O178" s="582" t="s">
        <v>40</v>
      </c>
      <c r="P178" s="595" t="s">
        <v>1205</v>
      </c>
      <c r="Q178" s="595" t="s">
        <v>65</v>
      </c>
      <c r="R178" s="565"/>
      <c r="S178" s="565"/>
      <c r="T178" s="565"/>
      <c r="U178" s="565"/>
      <c r="V178" s="565"/>
      <c r="W178" s="565"/>
      <c r="X178" s="568"/>
      <c r="AJ178" s="471"/>
      <c r="AK178" s="471"/>
      <c r="AR178" s="564"/>
      <c r="AS178" s="565"/>
      <c r="AT178" s="565"/>
      <c r="AU178" s="565"/>
      <c r="AV178" s="566">
        <v>16.2</v>
      </c>
      <c r="AW178" s="567">
        <v>16.559999999999999</v>
      </c>
      <c r="AX178" s="565"/>
      <c r="AY178" s="565"/>
      <c r="AZ178" s="568"/>
    </row>
    <row r="179" spans="2:52" ht="13.8" hidden="1" x14ac:dyDescent="0.25">
      <c r="B179" s="99"/>
      <c r="C179" s="99"/>
      <c r="D179" s="590"/>
      <c r="E179" s="591"/>
      <c r="F179" s="565"/>
      <c r="G179" s="565"/>
      <c r="H179" s="565"/>
      <c r="I179" s="565"/>
      <c r="J179" s="565"/>
      <c r="K179" s="565"/>
      <c r="L179" s="565"/>
      <c r="M179" s="583">
        <v>84</v>
      </c>
      <c r="N179" s="583" t="s">
        <v>129</v>
      </c>
      <c r="O179" s="582" t="s">
        <v>40</v>
      </c>
      <c r="P179" s="595" t="s">
        <v>1206</v>
      </c>
      <c r="Q179" s="595" t="s">
        <v>66</v>
      </c>
      <c r="R179" s="565"/>
      <c r="S179" s="565"/>
      <c r="T179" s="565"/>
      <c r="U179" s="565"/>
      <c r="V179" s="565"/>
      <c r="W179" s="565"/>
      <c r="X179" s="568"/>
      <c r="AJ179" s="471"/>
      <c r="AK179" s="471"/>
      <c r="AR179" s="564"/>
      <c r="AS179" s="565"/>
      <c r="AT179" s="565"/>
      <c r="AU179" s="565"/>
      <c r="AV179" s="566">
        <v>16.3</v>
      </c>
      <c r="AW179" s="567">
        <v>16.670000000000002</v>
      </c>
      <c r="AX179" s="565"/>
      <c r="AY179" s="565"/>
      <c r="AZ179" s="568"/>
    </row>
    <row r="180" spans="2:52" ht="13.8" hidden="1" x14ac:dyDescent="0.25">
      <c r="B180" s="99"/>
      <c r="C180" s="99"/>
      <c r="D180" s="590"/>
      <c r="E180" s="591"/>
      <c r="F180" s="565"/>
      <c r="G180" s="565"/>
      <c r="H180" s="565"/>
      <c r="I180" s="565"/>
      <c r="J180" s="565"/>
      <c r="K180" s="565"/>
      <c r="L180" s="565"/>
      <c r="M180" s="583">
        <v>85</v>
      </c>
      <c r="N180" s="583" t="s">
        <v>129</v>
      </c>
      <c r="O180" s="582" t="s">
        <v>40</v>
      </c>
      <c r="P180" s="595" t="s">
        <v>1207</v>
      </c>
      <c r="Q180" s="595" t="s">
        <v>66</v>
      </c>
      <c r="R180" s="565"/>
      <c r="S180" s="565"/>
      <c r="T180" s="565"/>
      <c r="U180" s="565"/>
      <c r="V180" s="565"/>
      <c r="W180" s="565"/>
      <c r="X180" s="568"/>
      <c r="AJ180" s="471"/>
      <c r="AK180" s="471"/>
      <c r="AR180" s="564"/>
      <c r="AS180" s="565"/>
      <c r="AT180" s="565"/>
      <c r="AU180" s="565"/>
      <c r="AV180" s="566">
        <v>16.399999999999999</v>
      </c>
      <c r="AW180" s="567">
        <v>16.77</v>
      </c>
      <c r="AX180" s="565"/>
      <c r="AY180" s="565"/>
      <c r="AZ180" s="568"/>
    </row>
    <row r="181" spans="2:52" ht="13.8" hidden="1" x14ac:dyDescent="0.25">
      <c r="B181" s="99"/>
      <c r="C181" s="99"/>
      <c r="D181" s="590"/>
      <c r="E181" s="591"/>
      <c r="F181" s="565"/>
      <c r="G181" s="565"/>
      <c r="H181" s="565"/>
      <c r="I181" s="565"/>
      <c r="J181" s="565"/>
      <c r="K181" s="565"/>
      <c r="L181" s="565"/>
      <c r="M181" s="583">
        <v>86</v>
      </c>
      <c r="N181" s="583" t="s">
        <v>129</v>
      </c>
      <c r="O181" s="582" t="s">
        <v>40</v>
      </c>
      <c r="P181" s="595" t="s">
        <v>1208</v>
      </c>
      <c r="Q181" s="595" t="s">
        <v>65</v>
      </c>
      <c r="R181" s="565"/>
      <c r="S181" s="565"/>
      <c r="T181" s="565"/>
      <c r="U181" s="565"/>
      <c r="V181" s="565"/>
      <c r="W181" s="565"/>
      <c r="X181" s="568"/>
      <c r="AJ181" s="471"/>
      <c r="AK181" s="471"/>
      <c r="AR181" s="564"/>
      <c r="AS181" s="565"/>
      <c r="AT181" s="565"/>
      <c r="AU181" s="565"/>
      <c r="AV181" s="566">
        <v>16.5</v>
      </c>
      <c r="AW181" s="567">
        <v>16.88</v>
      </c>
      <c r="AX181" s="565"/>
      <c r="AY181" s="565"/>
      <c r="AZ181" s="568"/>
    </row>
    <row r="182" spans="2:52" ht="13.8" hidden="1" x14ac:dyDescent="0.25">
      <c r="B182" s="99"/>
      <c r="C182" s="99"/>
      <c r="D182" s="590"/>
      <c r="E182" s="591"/>
      <c r="F182" s="565"/>
      <c r="G182" s="565"/>
      <c r="H182" s="565"/>
      <c r="I182" s="565"/>
      <c r="J182" s="565"/>
      <c r="K182" s="565"/>
      <c r="L182" s="565"/>
      <c r="M182" s="583">
        <v>87</v>
      </c>
      <c r="N182" s="583" t="s">
        <v>129</v>
      </c>
      <c r="O182" s="582" t="s">
        <v>40</v>
      </c>
      <c r="P182" s="595" t="s">
        <v>1209</v>
      </c>
      <c r="Q182" s="595" t="s">
        <v>65</v>
      </c>
      <c r="R182" s="565"/>
      <c r="S182" s="565"/>
      <c r="T182" s="565"/>
      <c r="U182" s="565"/>
      <c r="V182" s="565"/>
      <c r="W182" s="565"/>
      <c r="X182" s="568"/>
      <c r="AJ182" s="471"/>
      <c r="AK182" s="471"/>
      <c r="AR182" s="564"/>
      <c r="AS182" s="565"/>
      <c r="AT182" s="565"/>
      <c r="AU182" s="565"/>
      <c r="AV182" s="566">
        <v>16.600000000000001</v>
      </c>
      <c r="AW182" s="567">
        <v>16.989999999999998</v>
      </c>
      <c r="AX182" s="565"/>
      <c r="AY182" s="565"/>
      <c r="AZ182" s="568"/>
    </row>
    <row r="183" spans="2:52" ht="13.8" hidden="1" x14ac:dyDescent="0.25">
      <c r="B183" s="99"/>
      <c r="C183" s="99"/>
      <c r="D183" s="590"/>
      <c r="E183" s="591"/>
      <c r="F183" s="565"/>
      <c r="G183" s="565"/>
      <c r="H183" s="565"/>
      <c r="I183" s="565"/>
      <c r="J183" s="565"/>
      <c r="K183" s="565"/>
      <c r="L183" s="565"/>
      <c r="M183" s="583">
        <v>88</v>
      </c>
      <c r="N183" s="583" t="s">
        <v>129</v>
      </c>
      <c r="O183" s="582" t="s">
        <v>40</v>
      </c>
      <c r="P183" s="595" t="s">
        <v>1210</v>
      </c>
      <c r="Q183" s="595" t="s">
        <v>66</v>
      </c>
      <c r="R183" s="565"/>
      <c r="S183" s="565"/>
      <c r="T183" s="565"/>
      <c r="U183" s="565"/>
      <c r="V183" s="565"/>
      <c r="W183" s="565"/>
      <c r="X183" s="568"/>
      <c r="AJ183" s="471"/>
      <c r="AK183" s="471"/>
      <c r="AR183" s="564"/>
      <c r="AS183" s="565"/>
      <c r="AT183" s="565"/>
      <c r="AU183" s="565"/>
      <c r="AV183" s="566">
        <v>16.7</v>
      </c>
      <c r="AW183" s="567">
        <v>17.100000000000001</v>
      </c>
      <c r="AX183" s="565"/>
      <c r="AY183" s="565"/>
      <c r="AZ183" s="568"/>
    </row>
    <row r="184" spans="2:52" ht="13.8" hidden="1" x14ac:dyDescent="0.25">
      <c r="B184" s="99"/>
      <c r="C184" s="99"/>
      <c r="D184" s="590"/>
      <c r="E184" s="591"/>
      <c r="F184" s="565"/>
      <c r="G184" s="565"/>
      <c r="H184" s="565"/>
      <c r="I184" s="565"/>
      <c r="J184" s="565"/>
      <c r="K184" s="565"/>
      <c r="L184" s="565"/>
      <c r="M184" s="583">
        <v>89</v>
      </c>
      <c r="N184" s="583" t="s">
        <v>129</v>
      </c>
      <c r="O184" s="582" t="s">
        <v>40</v>
      </c>
      <c r="P184" s="595" t="s">
        <v>1211</v>
      </c>
      <c r="Q184" s="595" t="s">
        <v>66</v>
      </c>
      <c r="R184" s="565"/>
      <c r="S184" s="565"/>
      <c r="T184" s="565"/>
      <c r="U184" s="565"/>
      <c r="V184" s="565"/>
      <c r="W184" s="565"/>
      <c r="X184" s="568"/>
      <c r="AJ184" s="471"/>
      <c r="AK184" s="471"/>
      <c r="AR184" s="564"/>
      <c r="AS184" s="565"/>
      <c r="AT184" s="565"/>
      <c r="AU184" s="565"/>
      <c r="AV184" s="566">
        <v>16.8</v>
      </c>
      <c r="AW184" s="567">
        <v>17.21</v>
      </c>
      <c r="AX184" s="565"/>
      <c r="AY184" s="565"/>
      <c r="AZ184" s="568"/>
    </row>
    <row r="185" spans="2:52" ht="13.8" hidden="1" x14ac:dyDescent="0.25">
      <c r="B185" s="99"/>
      <c r="C185" s="99"/>
      <c r="D185" s="590"/>
      <c r="E185" s="591"/>
      <c r="F185" s="565"/>
      <c r="G185" s="565"/>
      <c r="H185" s="565"/>
      <c r="I185" s="565"/>
      <c r="J185" s="565"/>
      <c r="K185" s="565"/>
      <c r="L185" s="565"/>
      <c r="M185" s="583">
        <v>90</v>
      </c>
      <c r="N185" s="583" t="s">
        <v>129</v>
      </c>
      <c r="O185" s="582" t="s">
        <v>40</v>
      </c>
      <c r="P185" s="595" t="s">
        <v>1212</v>
      </c>
      <c r="Q185" s="595" t="s">
        <v>65</v>
      </c>
      <c r="R185" s="565"/>
      <c r="S185" s="565"/>
      <c r="T185" s="565"/>
      <c r="U185" s="565"/>
      <c r="V185" s="565"/>
      <c r="W185" s="565"/>
      <c r="X185" s="568"/>
      <c r="AJ185" s="471"/>
      <c r="AK185" s="471"/>
      <c r="AR185" s="564"/>
      <c r="AS185" s="565"/>
      <c r="AT185" s="565"/>
      <c r="AU185" s="565"/>
      <c r="AV185" s="566">
        <v>16.899999999999999</v>
      </c>
      <c r="AW185" s="567">
        <v>17.309999999999999</v>
      </c>
      <c r="AX185" s="565"/>
      <c r="AY185" s="565"/>
      <c r="AZ185" s="568"/>
    </row>
    <row r="186" spans="2:52" ht="13.8" hidden="1" x14ac:dyDescent="0.25">
      <c r="B186" s="99"/>
      <c r="C186" s="99"/>
      <c r="D186" s="590"/>
      <c r="E186" s="591"/>
      <c r="F186" s="565"/>
      <c r="G186" s="565"/>
      <c r="H186" s="565"/>
      <c r="I186" s="565"/>
      <c r="J186" s="565"/>
      <c r="K186" s="565"/>
      <c r="L186" s="565"/>
      <c r="M186" s="583">
        <v>91</v>
      </c>
      <c r="N186" s="583" t="s">
        <v>129</v>
      </c>
      <c r="O186" s="582" t="s">
        <v>40</v>
      </c>
      <c r="P186" s="595" t="s">
        <v>1213</v>
      </c>
      <c r="Q186" s="595" t="s">
        <v>65</v>
      </c>
      <c r="R186" s="565"/>
      <c r="S186" s="565"/>
      <c r="T186" s="565"/>
      <c r="U186" s="565"/>
      <c r="V186" s="565"/>
      <c r="W186" s="565"/>
      <c r="X186" s="568"/>
      <c r="AJ186" s="471"/>
      <c r="AK186" s="471"/>
      <c r="AR186" s="564"/>
      <c r="AS186" s="565"/>
      <c r="AT186" s="565"/>
      <c r="AU186" s="565"/>
      <c r="AV186" s="566">
        <v>17</v>
      </c>
      <c r="AW186" s="567">
        <v>17.43</v>
      </c>
      <c r="AX186" s="565"/>
      <c r="AY186" s="565"/>
      <c r="AZ186" s="568"/>
    </row>
    <row r="187" spans="2:52" ht="13.8" hidden="1" x14ac:dyDescent="0.25">
      <c r="B187" s="99"/>
      <c r="C187" s="99"/>
      <c r="D187" s="590"/>
      <c r="E187" s="591"/>
      <c r="F187" s="565"/>
      <c r="G187" s="565"/>
      <c r="H187" s="565"/>
      <c r="I187" s="565"/>
      <c r="J187" s="565"/>
      <c r="K187" s="565"/>
      <c r="L187" s="565"/>
      <c r="M187" s="583">
        <v>92</v>
      </c>
      <c r="N187" s="583" t="s">
        <v>129</v>
      </c>
      <c r="O187" s="582" t="s">
        <v>40</v>
      </c>
      <c r="P187" s="595" t="s">
        <v>1214</v>
      </c>
      <c r="Q187" s="595" t="s">
        <v>65</v>
      </c>
      <c r="R187" s="565"/>
      <c r="S187" s="565"/>
      <c r="T187" s="565"/>
      <c r="U187" s="565"/>
      <c r="V187" s="565"/>
      <c r="W187" s="565"/>
      <c r="X187" s="568"/>
      <c r="AJ187" s="471"/>
      <c r="AK187" s="471"/>
      <c r="AR187" s="564"/>
      <c r="AS187" s="565"/>
      <c r="AT187" s="565"/>
      <c r="AU187" s="565"/>
      <c r="AV187" s="566">
        <v>17.100000000000001</v>
      </c>
      <c r="AW187" s="567">
        <v>17.54</v>
      </c>
      <c r="AX187" s="565"/>
      <c r="AY187" s="565"/>
      <c r="AZ187" s="568"/>
    </row>
    <row r="188" spans="2:52" ht="13.8" hidden="1" x14ac:dyDescent="0.25">
      <c r="B188" s="99"/>
      <c r="C188" s="99"/>
      <c r="D188" s="590"/>
      <c r="E188" s="591"/>
      <c r="F188" s="565"/>
      <c r="G188" s="565"/>
      <c r="H188" s="565"/>
      <c r="I188" s="565"/>
      <c r="J188" s="565"/>
      <c r="K188" s="565"/>
      <c r="L188" s="565"/>
      <c r="M188" s="583">
        <v>93</v>
      </c>
      <c r="N188" s="583" t="s">
        <v>129</v>
      </c>
      <c r="O188" s="582" t="s">
        <v>40</v>
      </c>
      <c r="P188" s="595" t="s">
        <v>1215</v>
      </c>
      <c r="Q188" s="595" t="s">
        <v>65</v>
      </c>
      <c r="R188" s="565"/>
      <c r="S188" s="565"/>
      <c r="T188" s="565"/>
      <c r="U188" s="565"/>
      <c r="V188" s="565"/>
      <c r="W188" s="565"/>
      <c r="X188" s="568"/>
      <c r="AJ188" s="471"/>
      <c r="AK188" s="471"/>
      <c r="AR188" s="564"/>
      <c r="AS188" s="565"/>
      <c r="AT188" s="565"/>
      <c r="AU188" s="565"/>
      <c r="AV188" s="566">
        <v>17.2</v>
      </c>
      <c r="AW188" s="567">
        <v>17.649999999999999</v>
      </c>
      <c r="AX188" s="565"/>
      <c r="AY188" s="565"/>
      <c r="AZ188" s="568"/>
    </row>
    <row r="189" spans="2:52" ht="13.8" hidden="1" x14ac:dyDescent="0.25">
      <c r="B189" s="99"/>
      <c r="C189" s="99"/>
      <c r="D189" s="590"/>
      <c r="E189" s="591"/>
      <c r="F189" s="565"/>
      <c r="G189" s="565"/>
      <c r="H189" s="565"/>
      <c r="I189" s="565"/>
      <c r="J189" s="565"/>
      <c r="K189" s="565"/>
      <c r="L189" s="565"/>
      <c r="M189" s="583">
        <v>94</v>
      </c>
      <c r="N189" s="583" t="s">
        <v>129</v>
      </c>
      <c r="O189" s="582" t="s">
        <v>40</v>
      </c>
      <c r="P189" s="595" t="s">
        <v>1216</v>
      </c>
      <c r="Q189" s="595" t="s">
        <v>65</v>
      </c>
      <c r="R189" s="565"/>
      <c r="S189" s="565"/>
      <c r="T189" s="565"/>
      <c r="U189" s="565"/>
      <c r="V189" s="565"/>
      <c r="W189" s="565"/>
      <c r="X189" s="568"/>
      <c r="AJ189" s="471"/>
      <c r="AK189" s="471"/>
      <c r="AR189" s="564"/>
      <c r="AS189" s="565"/>
      <c r="AT189" s="565"/>
      <c r="AU189" s="565"/>
      <c r="AV189" s="566">
        <v>17.3</v>
      </c>
      <c r="AW189" s="567">
        <v>17.760000000000002</v>
      </c>
      <c r="AX189" s="565"/>
      <c r="AY189" s="565"/>
      <c r="AZ189" s="568"/>
    </row>
    <row r="190" spans="2:52" ht="13.8" hidden="1" x14ac:dyDescent="0.25">
      <c r="B190" s="99"/>
      <c r="C190" s="99"/>
      <c r="D190" s="590"/>
      <c r="E190" s="591"/>
      <c r="F190" s="565"/>
      <c r="G190" s="565"/>
      <c r="H190" s="565"/>
      <c r="I190" s="565"/>
      <c r="J190" s="565"/>
      <c r="K190" s="565"/>
      <c r="L190" s="565"/>
      <c r="M190" s="583">
        <v>95</v>
      </c>
      <c r="N190" s="583" t="s">
        <v>129</v>
      </c>
      <c r="O190" s="582" t="s">
        <v>40</v>
      </c>
      <c r="P190" s="595" t="s">
        <v>1217</v>
      </c>
      <c r="Q190" s="595" t="s">
        <v>65</v>
      </c>
      <c r="R190" s="565"/>
      <c r="S190" s="565"/>
      <c r="T190" s="565"/>
      <c r="U190" s="565"/>
      <c r="V190" s="565"/>
      <c r="W190" s="565"/>
      <c r="X190" s="568"/>
      <c r="AJ190" s="471"/>
      <c r="AK190" s="471"/>
      <c r="AR190" s="564"/>
      <c r="AS190" s="565"/>
      <c r="AT190" s="565"/>
      <c r="AU190" s="565"/>
      <c r="AV190" s="566">
        <v>17.399999999999999</v>
      </c>
      <c r="AW190" s="567">
        <v>17.87</v>
      </c>
      <c r="AX190" s="565"/>
      <c r="AY190" s="565"/>
      <c r="AZ190" s="568"/>
    </row>
    <row r="191" spans="2:52" ht="13.8" hidden="1" x14ac:dyDescent="0.25">
      <c r="B191" s="99"/>
      <c r="C191" s="99"/>
      <c r="D191" s="590"/>
      <c r="E191" s="591"/>
      <c r="F191" s="565"/>
      <c r="G191" s="565"/>
      <c r="H191" s="565"/>
      <c r="I191" s="565"/>
      <c r="J191" s="565"/>
      <c r="K191" s="565"/>
      <c r="L191" s="565"/>
      <c r="M191" s="583">
        <v>96</v>
      </c>
      <c r="N191" s="583" t="s">
        <v>129</v>
      </c>
      <c r="O191" s="582" t="s">
        <v>40</v>
      </c>
      <c r="P191" s="595" t="s">
        <v>1218</v>
      </c>
      <c r="Q191" s="595" t="s">
        <v>66</v>
      </c>
      <c r="R191" s="565"/>
      <c r="S191" s="565"/>
      <c r="T191" s="565"/>
      <c r="U191" s="565"/>
      <c r="V191" s="565"/>
      <c r="W191" s="565"/>
      <c r="X191" s="568"/>
      <c r="AJ191" s="471"/>
      <c r="AK191" s="471"/>
      <c r="AR191" s="564"/>
      <c r="AS191" s="565"/>
      <c r="AT191" s="565"/>
      <c r="AU191" s="565"/>
      <c r="AV191" s="566">
        <v>17.5</v>
      </c>
      <c r="AW191" s="567">
        <v>17.97</v>
      </c>
      <c r="AX191" s="565"/>
      <c r="AY191" s="565"/>
      <c r="AZ191" s="568"/>
    </row>
    <row r="192" spans="2:52" ht="13.8" hidden="1" x14ac:dyDescent="0.25">
      <c r="B192" s="99"/>
      <c r="C192" s="99"/>
      <c r="D192" s="590"/>
      <c r="E192" s="591"/>
      <c r="F192" s="565"/>
      <c r="G192" s="565"/>
      <c r="H192" s="565"/>
      <c r="I192" s="565"/>
      <c r="J192" s="565"/>
      <c r="K192" s="565"/>
      <c r="L192" s="565"/>
      <c r="M192" s="583">
        <v>97</v>
      </c>
      <c r="N192" s="583" t="s">
        <v>129</v>
      </c>
      <c r="O192" s="582" t="s">
        <v>40</v>
      </c>
      <c r="P192" s="595" t="s">
        <v>1219</v>
      </c>
      <c r="Q192" s="595" t="s">
        <v>66</v>
      </c>
      <c r="R192" s="565"/>
      <c r="S192" s="565"/>
      <c r="T192" s="565"/>
      <c r="U192" s="565"/>
      <c r="V192" s="565"/>
      <c r="W192" s="565"/>
      <c r="X192" s="568"/>
      <c r="AJ192" s="471"/>
      <c r="AK192" s="471"/>
      <c r="AR192" s="564"/>
      <c r="AS192" s="565"/>
      <c r="AT192" s="565"/>
      <c r="AU192" s="565"/>
      <c r="AV192" s="566">
        <v>17.600000000000001</v>
      </c>
      <c r="AW192" s="567">
        <v>18.079999999999998</v>
      </c>
      <c r="AX192" s="565"/>
      <c r="AY192" s="565"/>
      <c r="AZ192" s="568"/>
    </row>
    <row r="193" spans="2:52" ht="13.8" hidden="1" x14ac:dyDescent="0.25">
      <c r="B193" s="99"/>
      <c r="C193" s="99"/>
      <c r="D193" s="590"/>
      <c r="E193" s="591"/>
      <c r="F193" s="565"/>
      <c r="G193" s="565"/>
      <c r="H193" s="565"/>
      <c r="I193" s="565"/>
      <c r="J193" s="565"/>
      <c r="K193" s="565"/>
      <c r="L193" s="565"/>
      <c r="M193" s="583">
        <v>98</v>
      </c>
      <c r="N193" s="583" t="s">
        <v>129</v>
      </c>
      <c r="O193" s="582" t="s">
        <v>40</v>
      </c>
      <c r="P193" s="595" t="s">
        <v>1220</v>
      </c>
      <c r="Q193" s="595" t="s">
        <v>66</v>
      </c>
      <c r="R193" s="565"/>
      <c r="S193" s="565"/>
      <c r="T193" s="565"/>
      <c r="U193" s="565"/>
      <c r="V193" s="565"/>
      <c r="W193" s="565"/>
      <c r="X193" s="568"/>
      <c r="AJ193" s="471"/>
      <c r="AK193" s="471"/>
      <c r="AR193" s="564"/>
      <c r="AS193" s="565"/>
      <c r="AT193" s="565"/>
      <c r="AU193" s="565"/>
      <c r="AV193" s="566">
        <v>17.7</v>
      </c>
      <c r="AW193" s="567">
        <v>18.190000000000001</v>
      </c>
      <c r="AX193" s="565"/>
      <c r="AY193" s="565"/>
      <c r="AZ193" s="568"/>
    </row>
    <row r="194" spans="2:52" ht="13.8" hidden="1" x14ac:dyDescent="0.25">
      <c r="B194" s="99"/>
      <c r="C194" s="99"/>
      <c r="D194" s="590"/>
      <c r="E194" s="591"/>
      <c r="F194" s="565"/>
      <c r="G194" s="565"/>
      <c r="H194" s="565"/>
      <c r="I194" s="565"/>
      <c r="J194" s="565"/>
      <c r="K194" s="565"/>
      <c r="L194" s="565"/>
      <c r="M194" s="583">
        <v>99</v>
      </c>
      <c r="N194" s="583" t="s">
        <v>129</v>
      </c>
      <c r="O194" s="582" t="s">
        <v>40</v>
      </c>
      <c r="P194" s="595" t="s">
        <v>1221</v>
      </c>
      <c r="Q194" s="595" t="s">
        <v>66</v>
      </c>
      <c r="R194" s="565"/>
      <c r="S194" s="565"/>
      <c r="T194" s="565"/>
      <c r="U194" s="565"/>
      <c r="V194" s="565"/>
      <c r="W194" s="565"/>
      <c r="X194" s="568"/>
      <c r="AJ194" s="471"/>
      <c r="AK194" s="471"/>
      <c r="AR194" s="564"/>
      <c r="AS194" s="565"/>
      <c r="AT194" s="565"/>
      <c r="AU194" s="565"/>
      <c r="AV194" s="566">
        <v>17.8</v>
      </c>
      <c r="AW194" s="567">
        <v>18.309999999999999</v>
      </c>
      <c r="AX194" s="565"/>
      <c r="AY194" s="565"/>
      <c r="AZ194" s="568"/>
    </row>
    <row r="195" spans="2:52" ht="13.8" hidden="1" x14ac:dyDescent="0.25">
      <c r="B195" s="99"/>
      <c r="C195" s="99"/>
      <c r="D195" s="590"/>
      <c r="E195" s="591"/>
      <c r="F195" s="565"/>
      <c r="G195" s="565"/>
      <c r="H195" s="565"/>
      <c r="I195" s="565"/>
      <c r="J195" s="565"/>
      <c r="K195" s="565"/>
      <c r="L195" s="565"/>
      <c r="M195" s="583">
        <v>100</v>
      </c>
      <c r="N195" s="583" t="s">
        <v>129</v>
      </c>
      <c r="O195" s="582" t="s">
        <v>40</v>
      </c>
      <c r="P195" s="595" t="s">
        <v>1222</v>
      </c>
      <c r="Q195" s="595" t="s">
        <v>66</v>
      </c>
      <c r="R195" s="565"/>
      <c r="S195" s="565"/>
      <c r="T195" s="565"/>
      <c r="U195" s="565"/>
      <c r="V195" s="565"/>
      <c r="W195" s="565"/>
      <c r="X195" s="568"/>
      <c r="AJ195" s="471"/>
      <c r="AK195" s="471"/>
      <c r="AR195" s="564"/>
      <c r="AS195" s="565"/>
      <c r="AT195" s="565"/>
      <c r="AU195" s="565"/>
      <c r="AV195" s="566">
        <v>17.899999999999999</v>
      </c>
      <c r="AW195" s="567">
        <v>18.43</v>
      </c>
      <c r="AX195" s="565"/>
      <c r="AY195" s="565"/>
      <c r="AZ195" s="568"/>
    </row>
    <row r="196" spans="2:52" ht="13.8" hidden="1" x14ac:dyDescent="0.25">
      <c r="B196" s="99"/>
      <c r="C196" s="99"/>
      <c r="D196" s="590"/>
      <c r="E196" s="591"/>
      <c r="F196" s="565"/>
      <c r="G196" s="565"/>
      <c r="H196" s="565"/>
      <c r="I196" s="565"/>
      <c r="J196" s="565"/>
      <c r="K196" s="565"/>
      <c r="L196" s="565"/>
      <c r="M196" s="565"/>
      <c r="N196" s="583"/>
      <c r="O196" s="565"/>
      <c r="P196" s="595" t="s">
        <v>1223</v>
      </c>
      <c r="Q196" s="595" t="s">
        <v>65</v>
      </c>
      <c r="R196" s="565"/>
      <c r="S196" s="565"/>
      <c r="T196" s="565"/>
      <c r="U196" s="565"/>
      <c r="V196" s="565"/>
      <c r="W196" s="565"/>
      <c r="X196" s="568"/>
      <c r="AJ196" s="471"/>
      <c r="AK196" s="471"/>
      <c r="AR196" s="564"/>
      <c r="AS196" s="595"/>
      <c r="AT196" s="565"/>
      <c r="AU196" s="565"/>
      <c r="AV196" s="566">
        <v>18</v>
      </c>
      <c r="AW196" s="567">
        <v>18.53</v>
      </c>
      <c r="AX196" s="565"/>
      <c r="AY196" s="565"/>
      <c r="AZ196" s="568"/>
    </row>
    <row r="197" spans="2:52" ht="13.8" hidden="1" x14ac:dyDescent="0.25">
      <c r="B197" s="99"/>
      <c r="C197" s="99"/>
      <c r="D197" s="590"/>
      <c r="E197" s="649" t="s">
        <v>1041</v>
      </c>
      <c r="F197" s="650"/>
      <c r="G197" s="650"/>
      <c r="H197" s="650"/>
      <c r="I197" s="565"/>
      <c r="J197" s="565"/>
      <c r="K197" s="565"/>
      <c r="L197" s="565"/>
      <c r="M197" s="565"/>
      <c r="N197" s="565"/>
      <c r="O197" s="565"/>
      <c r="P197" s="595" t="s">
        <v>1224</v>
      </c>
      <c r="Q197" s="595" t="s">
        <v>66</v>
      </c>
      <c r="R197" s="565"/>
      <c r="S197" s="565"/>
      <c r="T197" s="565"/>
      <c r="U197" s="565"/>
      <c r="V197" s="565"/>
      <c r="W197" s="565"/>
      <c r="X197" s="568"/>
      <c r="AJ197" s="471"/>
      <c r="AK197" s="471"/>
      <c r="AR197" s="564"/>
      <c r="AS197" s="596"/>
      <c r="AT197" s="565"/>
      <c r="AU197" s="565"/>
      <c r="AV197" s="566">
        <v>18.100000000000001</v>
      </c>
      <c r="AW197" s="567">
        <v>18.64</v>
      </c>
      <c r="AX197" s="565"/>
      <c r="AY197" s="565"/>
      <c r="AZ197" s="568"/>
    </row>
    <row r="198" spans="2:52" ht="13.8" hidden="1" x14ac:dyDescent="0.25">
      <c r="B198" s="99"/>
      <c r="C198" s="99"/>
      <c r="D198" s="589"/>
      <c r="E198" s="649" t="s">
        <v>1044</v>
      </c>
      <c r="F198" s="650"/>
      <c r="G198" s="650" t="s">
        <v>1007</v>
      </c>
      <c r="H198" s="650"/>
      <c r="I198" s="565"/>
      <c r="J198" s="565"/>
      <c r="K198" s="565"/>
      <c r="L198" s="565"/>
      <c r="M198" s="565"/>
      <c r="N198" s="565"/>
      <c r="O198" s="565"/>
      <c r="P198" s="595" t="s">
        <v>1225</v>
      </c>
      <c r="Q198" s="595" t="s">
        <v>66</v>
      </c>
      <c r="R198" s="565"/>
      <c r="S198" s="565"/>
      <c r="T198" s="565"/>
      <c r="U198" s="565"/>
      <c r="V198" s="565"/>
      <c r="W198" s="565"/>
      <c r="X198" s="568"/>
      <c r="AJ198" s="471"/>
      <c r="AK198" s="471"/>
      <c r="AR198" s="564"/>
      <c r="AS198" s="596"/>
      <c r="AT198" s="565"/>
      <c r="AU198" s="565"/>
      <c r="AV198" s="566">
        <v>18.2</v>
      </c>
      <c r="AW198" s="567">
        <v>18.75</v>
      </c>
      <c r="AX198" s="565"/>
      <c r="AY198" s="565"/>
      <c r="AZ198" s="568"/>
    </row>
    <row r="199" spans="2:52" ht="13.8" hidden="1" x14ac:dyDescent="0.25">
      <c r="B199" s="99"/>
      <c r="C199" s="99"/>
      <c r="D199" s="589"/>
      <c r="E199" s="649" t="s">
        <v>950</v>
      </c>
      <c r="F199" s="653"/>
      <c r="G199" s="650" t="s">
        <v>1007</v>
      </c>
      <c r="H199" s="653"/>
      <c r="I199" s="565"/>
      <c r="J199" s="565"/>
      <c r="K199" s="565"/>
      <c r="L199" s="565"/>
      <c r="M199" s="565"/>
      <c r="N199" s="565"/>
      <c r="O199" s="565"/>
      <c r="P199" s="595" t="s">
        <v>1226</v>
      </c>
      <c r="Q199" s="595" t="s">
        <v>65</v>
      </c>
      <c r="R199" s="565"/>
      <c r="S199" s="565"/>
      <c r="T199" s="565"/>
      <c r="U199" s="565"/>
      <c r="V199" s="565"/>
      <c r="W199" s="565"/>
      <c r="X199" s="568"/>
      <c r="AJ199" s="471"/>
      <c r="AK199" s="471"/>
      <c r="AR199" s="564"/>
      <c r="AS199" s="595"/>
      <c r="AT199" s="565"/>
      <c r="AU199" s="565"/>
      <c r="AV199" s="566">
        <v>18.3</v>
      </c>
      <c r="AW199" s="567">
        <v>18.86</v>
      </c>
      <c r="AX199" s="565"/>
      <c r="AY199" s="565"/>
      <c r="AZ199" s="568"/>
    </row>
    <row r="200" spans="2:52" ht="13.8" hidden="1" x14ac:dyDescent="0.25">
      <c r="B200" s="99"/>
      <c r="C200" s="99"/>
      <c r="D200" s="589"/>
      <c r="E200" s="649" t="s">
        <v>312</v>
      </c>
      <c r="F200" s="653">
        <v>0.69</v>
      </c>
      <c r="G200" s="650" t="s">
        <v>957</v>
      </c>
      <c r="H200" s="653"/>
      <c r="I200" s="565"/>
      <c r="J200" s="565"/>
      <c r="K200" s="565"/>
      <c r="L200" s="565"/>
      <c r="M200" s="565"/>
      <c r="N200" s="565"/>
      <c r="O200" s="565"/>
      <c r="P200" s="595" t="s">
        <v>1227</v>
      </c>
      <c r="Q200" s="595" t="s">
        <v>65</v>
      </c>
      <c r="R200" s="565"/>
      <c r="S200" s="565"/>
      <c r="T200" s="565"/>
      <c r="U200" s="565"/>
      <c r="V200" s="565"/>
      <c r="W200" s="565"/>
      <c r="X200" s="568"/>
      <c r="AJ200" s="471"/>
      <c r="AK200" s="471"/>
      <c r="AR200" s="564"/>
      <c r="AS200" s="595"/>
      <c r="AT200" s="595"/>
      <c r="AU200" s="565"/>
      <c r="AV200" s="566">
        <v>18.399999999999999</v>
      </c>
      <c r="AW200" s="567">
        <v>18.97</v>
      </c>
      <c r="AX200" s="565"/>
      <c r="AY200" s="565"/>
      <c r="AZ200" s="568"/>
    </row>
    <row r="201" spans="2:52" ht="13.8" hidden="1" x14ac:dyDescent="0.25">
      <c r="B201" s="99"/>
      <c r="C201" s="99"/>
      <c r="D201" s="589"/>
      <c r="E201" s="649" t="s">
        <v>958</v>
      </c>
      <c r="F201" s="653"/>
      <c r="G201" s="650" t="s">
        <v>959</v>
      </c>
      <c r="H201" s="653"/>
      <c r="I201" s="565"/>
      <c r="J201" s="565"/>
      <c r="K201" s="565"/>
      <c r="L201" s="565"/>
      <c r="M201" s="565"/>
      <c r="N201" s="565"/>
      <c r="O201" s="565"/>
      <c r="P201" s="595" t="s">
        <v>1228</v>
      </c>
      <c r="Q201" s="595" t="s">
        <v>65</v>
      </c>
      <c r="R201" s="565"/>
      <c r="S201" s="565"/>
      <c r="T201" s="565"/>
      <c r="U201" s="565"/>
      <c r="V201" s="565"/>
      <c r="W201" s="565"/>
      <c r="X201" s="568"/>
      <c r="AJ201" s="471"/>
      <c r="AK201" s="471"/>
      <c r="AR201" s="564"/>
      <c r="AS201" s="595"/>
      <c r="AT201" s="595"/>
      <c r="AU201" s="565"/>
      <c r="AV201" s="566">
        <v>18.5</v>
      </c>
      <c r="AW201" s="567">
        <v>19.079999999999998</v>
      </c>
      <c r="AX201" s="565"/>
      <c r="AY201" s="565"/>
      <c r="AZ201" s="568"/>
    </row>
    <row r="202" spans="2:52" ht="13.8" hidden="1" x14ac:dyDescent="0.25">
      <c r="B202" s="99"/>
      <c r="C202" s="99"/>
      <c r="D202" s="589"/>
      <c r="E202" s="649" t="s">
        <v>960</v>
      </c>
      <c r="F202" s="653">
        <v>0.85</v>
      </c>
      <c r="G202" s="650" t="s">
        <v>959</v>
      </c>
      <c r="H202" s="653"/>
      <c r="I202" s="565"/>
      <c r="J202" s="565"/>
      <c r="K202" s="565"/>
      <c r="L202" s="565"/>
      <c r="M202" s="565"/>
      <c r="N202" s="565"/>
      <c r="O202" s="565"/>
      <c r="P202" s="595" t="s">
        <v>1229</v>
      </c>
      <c r="Q202" s="595" t="s">
        <v>65</v>
      </c>
      <c r="R202" s="565"/>
      <c r="S202" s="565"/>
      <c r="T202" s="565"/>
      <c r="U202" s="565"/>
      <c r="V202" s="565"/>
      <c r="W202" s="565"/>
      <c r="X202" s="568"/>
      <c r="AJ202" s="471"/>
      <c r="AK202" s="471"/>
      <c r="AR202" s="564"/>
      <c r="AS202" s="595"/>
      <c r="AT202" s="595"/>
      <c r="AU202" s="565"/>
      <c r="AV202" s="566">
        <v>18.600000000000001</v>
      </c>
      <c r="AW202" s="567">
        <v>19.190000000000001</v>
      </c>
      <c r="AX202" s="565"/>
      <c r="AY202" s="565"/>
      <c r="AZ202" s="568"/>
    </row>
    <row r="203" spans="2:52" ht="13.8" hidden="1" x14ac:dyDescent="0.25">
      <c r="B203" s="99"/>
      <c r="C203" s="99"/>
      <c r="D203" s="589"/>
      <c r="E203" s="649" t="s">
        <v>961</v>
      </c>
      <c r="F203" s="653"/>
      <c r="G203" s="650" t="s">
        <v>962</v>
      </c>
      <c r="H203" s="653"/>
      <c r="I203" s="565"/>
      <c r="J203" s="565"/>
      <c r="K203" s="565"/>
      <c r="L203" s="565"/>
      <c r="M203" s="565"/>
      <c r="N203" s="565"/>
      <c r="O203" s="565"/>
      <c r="P203" s="595" t="s">
        <v>1230</v>
      </c>
      <c r="Q203" s="595" t="s">
        <v>65</v>
      </c>
      <c r="R203" s="565"/>
      <c r="S203" s="565"/>
      <c r="T203" s="565"/>
      <c r="U203" s="565"/>
      <c r="V203" s="565"/>
      <c r="W203" s="565"/>
      <c r="X203" s="568"/>
      <c r="AJ203" s="471"/>
      <c r="AK203" s="471"/>
      <c r="AR203" s="564"/>
      <c r="AS203" s="595"/>
      <c r="AT203" s="595"/>
      <c r="AU203" s="565"/>
      <c r="AV203" s="566">
        <v>18.7</v>
      </c>
      <c r="AW203" s="567">
        <v>19.309999999999999</v>
      </c>
      <c r="AX203" s="565"/>
      <c r="AY203" s="565"/>
      <c r="AZ203" s="568"/>
    </row>
    <row r="204" spans="2:52" ht="13.8" hidden="1" x14ac:dyDescent="0.25">
      <c r="B204" s="99"/>
      <c r="C204" s="99"/>
      <c r="D204" s="589"/>
      <c r="E204" s="649" t="s">
        <v>963</v>
      </c>
      <c r="F204" s="653"/>
      <c r="G204" s="650" t="s">
        <v>964</v>
      </c>
      <c r="H204" s="653"/>
      <c r="I204" s="565"/>
      <c r="J204" s="565"/>
      <c r="K204" s="565"/>
      <c r="L204" s="565"/>
      <c r="M204" s="565"/>
      <c r="N204" s="565"/>
      <c r="O204" s="565"/>
      <c r="P204" s="595" t="s">
        <v>1231</v>
      </c>
      <c r="Q204" s="595" t="s">
        <v>65</v>
      </c>
      <c r="R204" s="565"/>
      <c r="S204" s="565"/>
      <c r="T204" s="565"/>
      <c r="U204" s="565"/>
      <c r="V204" s="565"/>
      <c r="W204" s="565"/>
      <c r="X204" s="568"/>
      <c r="AJ204" s="471"/>
      <c r="AK204" s="471"/>
      <c r="AR204" s="564"/>
      <c r="AS204" s="595"/>
      <c r="AT204" s="595"/>
      <c r="AU204" s="565"/>
      <c r="AV204" s="566">
        <v>18.8</v>
      </c>
      <c r="AW204" s="567">
        <v>19.420000000000002</v>
      </c>
      <c r="AX204" s="565"/>
      <c r="AY204" s="565"/>
      <c r="AZ204" s="568"/>
    </row>
    <row r="205" spans="2:52" ht="13.8" hidden="1" x14ac:dyDescent="0.25">
      <c r="B205" s="99"/>
      <c r="C205" s="99"/>
      <c r="D205" s="589"/>
      <c r="E205" s="649" t="s">
        <v>360</v>
      </c>
      <c r="F205" s="653">
        <v>0.75</v>
      </c>
      <c r="G205" s="650" t="s">
        <v>966</v>
      </c>
      <c r="H205" s="653"/>
      <c r="I205" s="565"/>
      <c r="J205" s="565"/>
      <c r="K205" s="565"/>
      <c r="L205" s="565"/>
      <c r="M205" s="565"/>
      <c r="N205" s="565"/>
      <c r="O205" s="565"/>
      <c r="P205" s="595" t="s">
        <v>1232</v>
      </c>
      <c r="Q205" s="595" t="s">
        <v>66</v>
      </c>
      <c r="R205" s="565"/>
      <c r="S205" s="565"/>
      <c r="T205" s="565"/>
      <c r="U205" s="565"/>
      <c r="V205" s="565"/>
      <c r="W205" s="565"/>
      <c r="X205" s="568"/>
      <c r="AJ205" s="471"/>
      <c r="AK205" s="471"/>
      <c r="AR205" s="564"/>
      <c r="AS205" s="595"/>
      <c r="AT205" s="595"/>
      <c r="AU205" s="565"/>
      <c r="AV205" s="566">
        <v>18.899999999999999</v>
      </c>
      <c r="AW205" s="567">
        <v>19.53</v>
      </c>
      <c r="AX205" s="565"/>
      <c r="AY205" s="565"/>
      <c r="AZ205" s="568"/>
    </row>
    <row r="206" spans="2:52" ht="13.8" hidden="1" x14ac:dyDescent="0.25">
      <c r="B206" s="99"/>
      <c r="C206" s="99"/>
      <c r="D206" s="589"/>
      <c r="E206" s="649" t="s">
        <v>361</v>
      </c>
      <c r="F206" s="653">
        <v>0.64</v>
      </c>
      <c r="G206" s="650" t="s">
        <v>962</v>
      </c>
      <c r="H206" s="653"/>
      <c r="I206" s="565"/>
      <c r="J206" s="565"/>
      <c r="K206" s="565"/>
      <c r="L206" s="565"/>
      <c r="M206" s="565"/>
      <c r="N206" s="565"/>
      <c r="O206" s="565"/>
      <c r="P206" s="595" t="s">
        <v>1233</v>
      </c>
      <c r="Q206" s="595" t="s">
        <v>65</v>
      </c>
      <c r="R206" s="565"/>
      <c r="S206" s="565"/>
      <c r="T206" s="565"/>
      <c r="U206" s="565"/>
      <c r="V206" s="565"/>
      <c r="W206" s="565"/>
      <c r="X206" s="568"/>
      <c r="AJ206" s="471"/>
      <c r="AK206" s="471"/>
      <c r="AR206" s="564"/>
      <c r="AS206" s="595"/>
      <c r="AT206" s="595"/>
      <c r="AU206" s="565"/>
      <c r="AV206" s="566">
        <v>19</v>
      </c>
      <c r="AW206" s="567">
        <v>19.64</v>
      </c>
      <c r="AX206" s="565"/>
      <c r="AY206" s="565"/>
      <c r="AZ206" s="568"/>
    </row>
    <row r="207" spans="2:52" ht="13.8" hidden="1" x14ac:dyDescent="0.25">
      <c r="B207" s="99"/>
      <c r="C207" s="99"/>
      <c r="D207" s="589"/>
      <c r="E207" s="649" t="s">
        <v>997</v>
      </c>
      <c r="F207" s="653">
        <v>0.9</v>
      </c>
      <c r="G207" s="650" t="s">
        <v>993</v>
      </c>
      <c r="H207" s="653"/>
      <c r="I207" s="565"/>
      <c r="J207" s="565"/>
      <c r="K207" s="565"/>
      <c r="L207" s="565"/>
      <c r="M207" s="565"/>
      <c r="N207" s="565"/>
      <c r="O207" s="565"/>
      <c r="P207" s="595" t="s">
        <v>1234</v>
      </c>
      <c r="Q207" s="595" t="s">
        <v>65</v>
      </c>
      <c r="R207" s="565"/>
      <c r="S207" s="565"/>
      <c r="T207" s="565"/>
      <c r="U207" s="565"/>
      <c r="V207" s="565"/>
      <c r="W207" s="565"/>
      <c r="X207" s="568"/>
      <c r="AJ207" s="471"/>
      <c r="AK207" s="471"/>
      <c r="AR207" s="564"/>
      <c r="AS207" s="595"/>
      <c r="AT207" s="595"/>
      <c r="AU207" s="565"/>
      <c r="AV207" s="566">
        <v>19.100000000000001</v>
      </c>
      <c r="AW207" s="567">
        <v>19.75</v>
      </c>
      <c r="AX207" s="565"/>
      <c r="AY207" s="565"/>
      <c r="AZ207" s="568"/>
    </row>
    <row r="208" spans="2:52" ht="13.8" hidden="1" x14ac:dyDescent="0.25">
      <c r="B208" s="99"/>
      <c r="C208" s="99"/>
      <c r="D208" s="589"/>
      <c r="E208" s="649" t="s">
        <v>998</v>
      </c>
      <c r="F208" s="653">
        <v>0.82</v>
      </c>
      <c r="G208" s="650" t="s">
        <v>979</v>
      </c>
      <c r="H208" s="653"/>
      <c r="I208" s="565"/>
      <c r="J208" s="565"/>
      <c r="K208" s="565"/>
      <c r="L208" s="565"/>
      <c r="M208" s="565"/>
      <c r="N208" s="565"/>
      <c r="O208" s="565"/>
      <c r="P208" s="595" t="s">
        <v>1235</v>
      </c>
      <c r="Q208" s="595" t="s">
        <v>65</v>
      </c>
      <c r="R208" s="565"/>
      <c r="S208" s="565"/>
      <c r="T208" s="565"/>
      <c r="U208" s="565"/>
      <c r="V208" s="565"/>
      <c r="W208" s="565"/>
      <c r="X208" s="568"/>
      <c r="AJ208" s="471"/>
      <c r="AK208" s="471"/>
      <c r="AR208" s="564"/>
      <c r="AS208" s="595"/>
      <c r="AT208" s="595"/>
      <c r="AU208" s="565"/>
      <c r="AV208" s="566">
        <v>19.2</v>
      </c>
      <c r="AW208" s="567">
        <v>19.86</v>
      </c>
      <c r="AX208" s="565"/>
      <c r="AY208" s="565"/>
      <c r="AZ208" s="568"/>
    </row>
    <row r="209" spans="2:52" ht="13.8" hidden="1" x14ac:dyDescent="0.25">
      <c r="B209" s="99"/>
      <c r="C209" s="99"/>
      <c r="D209" s="589"/>
      <c r="E209" s="649" t="s">
        <v>953</v>
      </c>
      <c r="F209" s="653">
        <v>0.75</v>
      </c>
      <c r="G209" s="650" t="s">
        <v>979</v>
      </c>
      <c r="H209" s="653"/>
      <c r="I209" s="565"/>
      <c r="J209" s="565"/>
      <c r="K209" s="565"/>
      <c r="L209" s="565"/>
      <c r="M209" s="565"/>
      <c r="N209" s="565"/>
      <c r="O209" s="565"/>
      <c r="P209" s="595" t="s">
        <v>1236</v>
      </c>
      <c r="Q209" s="595" t="s">
        <v>65</v>
      </c>
      <c r="R209" s="565"/>
      <c r="S209" s="565"/>
      <c r="T209" s="565"/>
      <c r="U209" s="565"/>
      <c r="V209" s="565"/>
      <c r="W209" s="565"/>
      <c r="X209" s="568"/>
      <c r="AR209" s="564"/>
      <c r="AS209" s="595"/>
      <c r="AT209" s="595"/>
      <c r="AU209" s="565"/>
      <c r="AV209" s="566">
        <v>19.3</v>
      </c>
      <c r="AW209" s="567">
        <v>19.97</v>
      </c>
      <c r="AX209" s="565"/>
      <c r="AY209" s="565"/>
      <c r="AZ209" s="568"/>
    </row>
    <row r="210" spans="2:52" ht="13.8" hidden="1" x14ac:dyDescent="0.25">
      <c r="B210" s="99"/>
      <c r="C210" s="99"/>
      <c r="D210" s="589"/>
      <c r="E210" s="649" t="s">
        <v>955</v>
      </c>
      <c r="F210" s="653">
        <v>0.78</v>
      </c>
      <c r="G210" s="650" t="s">
        <v>979</v>
      </c>
      <c r="H210" s="653"/>
      <c r="I210" s="565"/>
      <c r="J210" s="565"/>
      <c r="K210" s="565"/>
      <c r="L210" s="565"/>
      <c r="M210" s="565"/>
      <c r="N210" s="565"/>
      <c r="O210" s="565"/>
      <c r="P210" s="595" t="s">
        <v>1237</v>
      </c>
      <c r="Q210" s="595" t="s">
        <v>65</v>
      </c>
      <c r="R210" s="565"/>
      <c r="S210" s="565"/>
      <c r="T210" s="565"/>
      <c r="U210" s="565"/>
      <c r="V210" s="565"/>
      <c r="W210" s="565"/>
      <c r="X210" s="568"/>
      <c r="AR210" s="564"/>
      <c r="AS210" s="595"/>
      <c r="AT210" s="595"/>
      <c r="AU210" s="565"/>
      <c r="AV210" s="566">
        <v>19.399999999999999</v>
      </c>
      <c r="AW210" s="567">
        <v>20.079999999999998</v>
      </c>
      <c r="AX210" s="565"/>
      <c r="AY210" s="565"/>
      <c r="AZ210" s="568"/>
    </row>
    <row r="211" spans="2:52" ht="13.8" hidden="1" x14ac:dyDescent="0.25">
      <c r="B211" s="99"/>
      <c r="C211" s="99"/>
      <c r="D211" s="589"/>
      <c r="E211" s="649" t="s">
        <v>999</v>
      </c>
      <c r="F211" s="653">
        <v>0.67</v>
      </c>
      <c r="G211" s="650" t="s">
        <v>979</v>
      </c>
      <c r="H211" s="653">
        <v>7.4999999999999997E-2</v>
      </c>
      <c r="I211" s="565"/>
      <c r="J211" s="565"/>
      <c r="K211" s="565"/>
      <c r="L211" s="565"/>
      <c r="M211" s="565"/>
      <c r="N211" s="565"/>
      <c r="O211" s="565"/>
      <c r="P211" s="595" t="s">
        <v>1238</v>
      </c>
      <c r="Q211" s="595" t="s">
        <v>65</v>
      </c>
      <c r="R211" s="565"/>
      <c r="S211" s="565"/>
      <c r="T211" s="565"/>
      <c r="U211" s="565"/>
      <c r="V211" s="565"/>
      <c r="W211" s="565"/>
      <c r="X211" s="568"/>
      <c r="AR211" s="564"/>
      <c r="AS211" s="595"/>
      <c r="AT211" s="595"/>
      <c r="AU211" s="565"/>
      <c r="AV211" s="566">
        <v>19.5</v>
      </c>
      <c r="AW211" s="567">
        <v>20.2</v>
      </c>
      <c r="AX211" s="565"/>
      <c r="AY211" s="565"/>
      <c r="AZ211" s="568"/>
    </row>
    <row r="212" spans="2:52" ht="13.8" hidden="1" x14ac:dyDescent="0.25">
      <c r="B212" s="99"/>
      <c r="C212" s="99"/>
      <c r="D212" s="589"/>
      <c r="E212" s="649" t="s">
        <v>954</v>
      </c>
      <c r="F212" s="653">
        <v>0.78</v>
      </c>
      <c r="G212" s="650" t="s">
        <v>1000</v>
      </c>
      <c r="H212" s="653"/>
      <c r="I212" s="565"/>
      <c r="J212" s="565"/>
      <c r="K212" s="565"/>
      <c r="L212" s="565"/>
      <c r="M212" s="565"/>
      <c r="N212" s="565"/>
      <c r="O212" s="565"/>
      <c r="P212" s="595" t="s">
        <v>1239</v>
      </c>
      <c r="Q212" s="595" t="s">
        <v>66</v>
      </c>
      <c r="R212" s="565"/>
      <c r="S212" s="565"/>
      <c r="T212" s="565"/>
      <c r="U212" s="565"/>
      <c r="V212" s="565"/>
      <c r="W212" s="565"/>
      <c r="X212" s="568"/>
      <c r="AR212" s="564"/>
      <c r="AS212" s="595"/>
      <c r="AT212" s="595"/>
      <c r="AU212" s="565"/>
      <c r="AV212" s="566">
        <v>19.600000000000001</v>
      </c>
      <c r="AW212" s="567">
        <v>20.309999999999999</v>
      </c>
      <c r="AX212" s="565"/>
      <c r="AY212" s="565"/>
      <c r="AZ212" s="568"/>
    </row>
    <row r="213" spans="2:52" ht="13.8" hidden="1" x14ac:dyDescent="0.25">
      <c r="B213" s="99"/>
      <c r="C213" s="99"/>
      <c r="D213" s="589"/>
      <c r="E213" s="649" t="s">
        <v>956</v>
      </c>
      <c r="F213" s="653">
        <v>0.78</v>
      </c>
      <c r="G213" s="650" t="s">
        <v>979</v>
      </c>
      <c r="H213" s="653">
        <v>8.5000000000000006E-2</v>
      </c>
      <c r="I213" s="565"/>
      <c r="J213" s="565"/>
      <c r="K213" s="565"/>
      <c r="L213" s="565"/>
      <c r="M213" s="565"/>
      <c r="N213" s="565"/>
      <c r="O213" s="565"/>
      <c r="P213" s="595" t="s">
        <v>1240</v>
      </c>
      <c r="Q213" s="595" t="s">
        <v>65</v>
      </c>
      <c r="R213" s="565"/>
      <c r="S213" s="565"/>
      <c r="T213" s="565"/>
      <c r="U213" s="565"/>
      <c r="V213" s="565"/>
      <c r="W213" s="565"/>
      <c r="X213" s="568"/>
      <c r="AR213" s="564"/>
      <c r="AS213" s="595"/>
      <c r="AT213" s="595"/>
      <c r="AU213" s="565"/>
      <c r="AV213" s="566">
        <v>19.7</v>
      </c>
      <c r="AW213" s="567">
        <v>20.420000000000002</v>
      </c>
      <c r="AX213" s="565"/>
      <c r="AY213" s="565"/>
      <c r="AZ213" s="568"/>
    </row>
    <row r="214" spans="2:52" ht="13.8" hidden="1" x14ac:dyDescent="0.25">
      <c r="B214" s="99"/>
      <c r="C214" s="99"/>
      <c r="D214" s="589"/>
      <c r="E214" s="649" t="s">
        <v>970</v>
      </c>
      <c r="F214" s="653"/>
      <c r="G214" s="650" t="s">
        <v>968</v>
      </c>
      <c r="H214" s="653">
        <v>8.6999999999999994E-2</v>
      </c>
      <c r="I214" s="565"/>
      <c r="J214" s="565"/>
      <c r="K214" s="565"/>
      <c r="L214" s="565"/>
      <c r="M214" s="565"/>
      <c r="N214" s="565"/>
      <c r="O214" s="565"/>
      <c r="P214" s="595" t="s">
        <v>1276</v>
      </c>
      <c r="Q214" s="595" t="s">
        <v>65</v>
      </c>
      <c r="R214" s="565"/>
      <c r="S214" s="565"/>
      <c r="T214" s="565"/>
      <c r="U214" s="565"/>
      <c r="V214" s="565"/>
      <c r="W214" s="565"/>
      <c r="X214" s="568"/>
      <c r="AR214" s="564"/>
      <c r="AS214" s="595"/>
      <c r="AT214" s="595"/>
      <c r="AU214" s="565"/>
      <c r="AV214" s="566">
        <v>19.8</v>
      </c>
      <c r="AW214" s="567">
        <v>20.53</v>
      </c>
      <c r="AX214" s="565"/>
      <c r="AY214" s="565"/>
      <c r="AZ214" s="568"/>
    </row>
    <row r="215" spans="2:52" ht="13.8" hidden="1" x14ac:dyDescent="0.25">
      <c r="B215" s="99"/>
      <c r="C215" s="99"/>
      <c r="D215" s="589"/>
      <c r="E215" s="649" t="s">
        <v>969</v>
      </c>
      <c r="F215" s="653"/>
      <c r="G215" s="650" t="s">
        <v>971</v>
      </c>
      <c r="H215" s="653">
        <v>6.8000000000000005E-2</v>
      </c>
      <c r="I215" s="565"/>
      <c r="J215" s="565"/>
      <c r="K215" s="565"/>
      <c r="L215" s="565"/>
      <c r="M215" s="565"/>
      <c r="N215" s="565"/>
      <c r="O215" s="565"/>
      <c r="P215" s="595" t="s">
        <v>1241</v>
      </c>
      <c r="Q215" s="595" t="s">
        <v>65</v>
      </c>
      <c r="R215" s="565"/>
      <c r="S215" s="565"/>
      <c r="T215" s="565"/>
      <c r="U215" s="565"/>
      <c r="V215" s="565"/>
      <c r="W215" s="565"/>
      <c r="X215" s="568"/>
      <c r="AR215" s="564"/>
      <c r="AS215" s="595"/>
      <c r="AT215" s="595"/>
      <c r="AU215" s="565"/>
      <c r="AV215" s="566">
        <v>19.899999999999999</v>
      </c>
      <c r="AW215" s="567">
        <v>20.64</v>
      </c>
      <c r="AX215" s="565"/>
      <c r="AY215" s="565"/>
      <c r="AZ215" s="568"/>
    </row>
    <row r="216" spans="2:52" ht="13.8" hidden="1" x14ac:dyDescent="0.25">
      <c r="B216" s="99"/>
      <c r="C216" s="99"/>
      <c r="D216" s="589"/>
      <c r="E216" s="649" t="s">
        <v>972</v>
      </c>
      <c r="F216" s="653"/>
      <c r="G216" s="650" t="s">
        <v>973</v>
      </c>
      <c r="H216" s="653">
        <v>0.09</v>
      </c>
      <c r="I216" s="565"/>
      <c r="J216" s="565"/>
      <c r="K216" s="565"/>
      <c r="L216" s="565"/>
      <c r="M216" s="565"/>
      <c r="N216" s="565"/>
      <c r="O216" s="565"/>
      <c r="P216" s="595" t="s">
        <v>1242</v>
      </c>
      <c r="Q216" s="595" t="s">
        <v>65</v>
      </c>
      <c r="R216" s="565"/>
      <c r="S216" s="565"/>
      <c r="T216" s="565"/>
      <c r="U216" s="565"/>
      <c r="V216" s="565"/>
      <c r="W216" s="565"/>
      <c r="X216" s="568"/>
      <c r="AR216" s="569"/>
      <c r="AS216" s="597"/>
      <c r="AT216" s="597"/>
      <c r="AU216" s="570"/>
      <c r="AV216" s="657">
        <v>20</v>
      </c>
      <c r="AW216" s="658">
        <v>20.76</v>
      </c>
      <c r="AX216" s="570"/>
      <c r="AY216" s="570"/>
      <c r="AZ216" s="571"/>
    </row>
    <row r="217" spans="2:52" ht="13.8" hidden="1" x14ac:dyDescent="0.25">
      <c r="B217" s="99"/>
      <c r="C217" s="99"/>
      <c r="D217" s="589"/>
      <c r="E217" s="649" t="s">
        <v>974</v>
      </c>
      <c r="F217" s="653"/>
      <c r="G217" s="650" t="s">
        <v>975</v>
      </c>
      <c r="H217" s="653">
        <v>0.06</v>
      </c>
      <c r="I217" s="565"/>
      <c r="J217" s="565"/>
      <c r="K217" s="565"/>
      <c r="L217" s="565"/>
      <c r="M217" s="565"/>
      <c r="N217" s="565"/>
      <c r="O217" s="565"/>
      <c r="P217" s="595" t="s">
        <v>1243</v>
      </c>
      <c r="Q217" s="595" t="s">
        <v>66</v>
      </c>
      <c r="R217" s="565"/>
      <c r="S217" s="565"/>
      <c r="T217" s="565"/>
      <c r="U217" s="565"/>
      <c r="V217" s="565"/>
      <c r="W217" s="565"/>
      <c r="X217" s="568"/>
    </row>
    <row r="218" spans="2:52" ht="13.8" hidden="1" x14ac:dyDescent="0.25">
      <c r="B218" s="99"/>
      <c r="C218" s="99"/>
      <c r="D218" s="589"/>
      <c r="E218" s="649" t="s">
        <v>978</v>
      </c>
      <c r="F218" s="653"/>
      <c r="G218" s="650" t="s">
        <v>979</v>
      </c>
      <c r="H218" s="653">
        <v>6.9000000000000006E-2</v>
      </c>
      <c r="I218" s="565"/>
      <c r="J218" s="565"/>
      <c r="K218" s="565"/>
      <c r="L218" s="565"/>
      <c r="M218" s="565"/>
      <c r="N218" s="565"/>
      <c r="O218" s="565"/>
      <c r="P218" s="595" t="s">
        <v>1244</v>
      </c>
      <c r="Q218" s="595" t="s">
        <v>65</v>
      </c>
      <c r="R218" s="565"/>
      <c r="S218" s="565"/>
      <c r="T218" s="565"/>
      <c r="U218" s="565"/>
      <c r="V218" s="565"/>
      <c r="W218" s="565"/>
      <c r="X218" s="568"/>
    </row>
    <row r="219" spans="2:52" ht="13.8" hidden="1" x14ac:dyDescent="0.25">
      <c r="B219" s="99"/>
      <c r="C219" s="99"/>
      <c r="D219" s="589"/>
      <c r="E219" s="649" t="s">
        <v>980</v>
      </c>
      <c r="F219" s="653"/>
      <c r="G219" s="650" t="s">
        <v>981</v>
      </c>
      <c r="H219" s="653">
        <v>8.7999999999999995E-2</v>
      </c>
      <c r="I219" s="565"/>
      <c r="J219" s="565"/>
      <c r="K219" s="565"/>
      <c r="L219" s="565"/>
      <c r="M219" s="565"/>
      <c r="N219" s="565"/>
      <c r="O219" s="565"/>
      <c r="P219" s="595" t="s">
        <v>1245</v>
      </c>
      <c r="Q219" s="595" t="s">
        <v>65</v>
      </c>
      <c r="R219" s="565"/>
      <c r="S219" s="565"/>
      <c r="T219" s="565"/>
      <c r="U219" s="565"/>
      <c r="V219" s="565"/>
      <c r="W219" s="565"/>
      <c r="X219" s="568"/>
    </row>
    <row r="220" spans="2:52" ht="13.8" hidden="1" x14ac:dyDescent="0.25">
      <c r="B220" s="99"/>
      <c r="C220" s="99"/>
      <c r="D220" s="589"/>
      <c r="E220" s="649" t="s">
        <v>982</v>
      </c>
      <c r="F220" s="653"/>
      <c r="G220" s="650" t="s">
        <v>983</v>
      </c>
      <c r="H220" s="653">
        <v>0.12</v>
      </c>
      <c r="I220" s="565"/>
      <c r="J220" s="565"/>
      <c r="K220" s="565"/>
      <c r="L220" s="565"/>
      <c r="M220" s="565"/>
      <c r="N220" s="565"/>
      <c r="O220" s="565"/>
      <c r="P220" s="595" t="s">
        <v>1246</v>
      </c>
      <c r="Q220" s="595" t="s">
        <v>65</v>
      </c>
      <c r="R220" s="565"/>
      <c r="S220" s="565"/>
      <c r="T220" s="565"/>
      <c r="U220" s="565"/>
      <c r="V220" s="565"/>
      <c r="W220" s="565"/>
      <c r="X220" s="568"/>
    </row>
    <row r="221" spans="2:52" ht="13.8" hidden="1" x14ac:dyDescent="0.25">
      <c r="B221" s="99"/>
      <c r="C221" s="99"/>
      <c r="D221" s="589"/>
      <c r="E221" s="649" t="s">
        <v>984</v>
      </c>
      <c r="F221" s="653"/>
      <c r="G221" s="650" t="s">
        <v>964</v>
      </c>
      <c r="H221" s="653">
        <v>7.3999999999999996E-2</v>
      </c>
      <c r="I221" s="565"/>
      <c r="J221" s="565"/>
      <c r="K221" s="565"/>
      <c r="L221" s="565"/>
      <c r="M221" s="565"/>
      <c r="N221" s="565"/>
      <c r="O221" s="565"/>
      <c r="P221" s="595" t="s">
        <v>1247</v>
      </c>
      <c r="Q221" s="595" t="s">
        <v>65</v>
      </c>
      <c r="R221" s="565"/>
      <c r="S221" s="565"/>
      <c r="T221" s="565"/>
      <c r="U221" s="565"/>
      <c r="V221" s="565"/>
      <c r="W221" s="565"/>
      <c r="X221" s="568"/>
    </row>
    <row r="222" spans="2:52" ht="15" hidden="1" customHeight="1" x14ac:dyDescent="0.25">
      <c r="D222" s="589"/>
      <c r="E222" s="649" t="s">
        <v>985</v>
      </c>
      <c r="F222" s="653"/>
      <c r="G222" s="650" t="s">
        <v>986</v>
      </c>
      <c r="H222" s="653"/>
      <c r="I222" s="565"/>
      <c r="J222" s="565"/>
      <c r="K222" s="565"/>
      <c r="L222" s="565"/>
      <c r="M222" s="565"/>
      <c r="N222" s="565"/>
      <c r="O222" s="565"/>
      <c r="P222" s="595" t="s">
        <v>1248</v>
      </c>
      <c r="Q222" s="595" t="s">
        <v>65</v>
      </c>
      <c r="R222" s="565"/>
      <c r="S222" s="565"/>
      <c r="T222" s="565"/>
      <c r="U222" s="565"/>
      <c r="V222" s="565"/>
      <c r="W222" s="565"/>
      <c r="X222" s="568"/>
    </row>
    <row r="223" spans="2:52" ht="15" hidden="1" customHeight="1" x14ac:dyDescent="0.25">
      <c r="D223" s="589"/>
      <c r="E223" s="649" t="s">
        <v>988</v>
      </c>
      <c r="F223" s="653"/>
      <c r="G223" s="650" t="s">
        <v>986</v>
      </c>
      <c r="H223" s="653"/>
      <c r="I223" s="565"/>
      <c r="J223" s="565"/>
      <c r="K223" s="565"/>
      <c r="L223" s="565"/>
      <c r="M223" s="565"/>
      <c r="N223" s="565"/>
      <c r="O223" s="565"/>
      <c r="P223" s="595" t="s">
        <v>1249</v>
      </c>
      <c r="Q223" s="595" t="s">
        <v>65</v>
      </c>
      <c r="R223" s="565"/>
      <c r="S223" s="565"/>
      <c r="T223" s="565"/>
      <c r="U223" s="565"/>
      <c r="V223" s="565"/>
      <c r="W223" s="565"/>
      <c r="X223" s="568"/>
    </row>
    <row r="224" spans="2:52" ht="15" hidden="1" customHeight="1" x14ac:dyDescent="0.25">
      <c r="D224" s="589"/>
      <c r="E224" s="649" t="s">
        <v>989</v>
      </c>
      <c r="F224" s="653"/>
      <c r="G224" s="650" t="s">
        <v>986</v>
      </c>
      <c r="H224" s="653"/>
      <c r="I224" s="565"/>
      <c r="J224" s="565"/>
      <c r="K224" s="565"/>
      <c r="L224" s="565"/>
      <c r="M224" s="565"/>
      <c r="N224" s="565"/>
      <c r="O224" s="565"/>
      <c r="P224" s="595" t="s">
        <v>1250</v>
      </c>
      <c r="Q224" s="595" t="s">
        <v>65</v>
      </c>
      <c r="R224" s="565"/>
      <c r="S224" s="565"/>
      <c r="T224" s="565"/>
      <c r="U224" s="565"/>
      <c r="V224" s="565"/>
      <c r="W224" s="565"/>
      <c r="X224" s="568"/>
    </row>
    <row r="225" spans="4:24" ht="15" hidden="1" customHeight="1" x14ac:dyDescent="0.25">
      <c r="D225" s="589"/>
      <c r="E225" s="649" t="s">
        <v>990</v>
      </c>
      <c r="F225" s="653"/>
      <c r="G225" s="650" t="s">
        <v>986</v>
      </c>
      <c r="H225" s="653"/>
      <c r="I225" s="565"/>
      <c r="J225" s="565"/>
      <c r="K225" s="565"/>
      <c r="L225" s="565"/>
      <c r="M225" s="565"/>
      <c r="N225" s="565"/>
      <c r="O225" s="565"/>
      <c r="P225" s="595" t="s">
        <v>1251</v>
      </c>
      <c r="Q225" s="595" t="s">
        <v>65</v>
      </c>
      <c r="R225" s="565"/>
      <c r="S225" s="565"/>
      <c r="T225" s="565"/>
      <c r="U225" s="565"/>
      <c r="V225" s="565"/>
      <c r="W225" s="565"/>
      <c r="X225" s="568"/>
    </row>
    <row r="226" spans="4:24" ht="15" hidden="1" customHeight="1" x14ac:dyDescent="0.25">
      <c r="D226" s="589"/>
      <c r="E226" s="649" t="s">
        <v>991</v>
      </c>
      <c r="F226" s="653"/>
      <c r="G226" s="650" t="s">
        <v>986</v>
      </c>
      <c r="H226" s="653"/>
      <c r="I226" s="565"/>
      <c r="J226" s="565"/>
      <c r="K226" s="565"/>
      <c r="L226" s="565"/>
      <c r="M226" s="565"/>
      <c r="N226" s="565"/>
      <c r="O226" s="565"/>
      <c r="P226" s="595" t="s">
        <v>1252</v>
      </c>
      <c r="Q226" s="595" t="s">
        <v>66</v>
      </c>
      <c r="R226" s="565"/>
      <c r="S226" s="565"/>
      <c r="T226" s="565"/>
      <c r="U226" s="565"/>
      <c r="V226" s="565"/>
      <c r="W226" s="565"/>
      <c r="X226" s="568"/>
    </row>
    <row r="227" spans="4:24" ht="15" hidden="1" customHeight="1" x14ac:dyDescent="0.25">
      <c r="D227" s="589"/>
      <c r="E227" s="649" t="s">
        <v>992</v>
      </c>
      <c r="F227" s="653"/>
      <c r="G227" s="650" t="s">
        <v>993</v>
      </c>
      <c r="H227" s="653">
        <v>0.14000000000000001</v>
      </c>
      <c r="I227" s="565"/>
      <c r="J227" s="565"/>
      <c r="K227" s="565"/>
      <c r="L227" s="565"/>
      <c r="M227" s="565"/>
      <c r="N227" s="565"/>
      <c r="O227" s="565"/>
      <c r="P227" s="595" t="s">
        <v>1253</v>
      </c>
      <c r="Q227" s="595" t="s">
        <v>66</v>
      </c>
      <c r="R227" s="565"/>
      <c r="S227" s="565"/>
      <c r="T227" s="565"/>
      <c r="U227" s="565"/>
      <c r="V227" s="565"/>
      <c r="W227" s="565"/>
      <c r="X227" s="568"/>
    </row>
    <row r="228" spans="4:24" ht="15" hidden="1" customHeight="1" x14ac:dyDescent="0.25">
      <c r="D228" s="564"/>
      <c r="E228" s="650" t="s">
        <v>994</v>
      </c>
      <c r="F228" s="653"/>
      <c r="G228" s="650" t="s">
        <v>986</v>
      </c>
      <c r="H228" s="653"/>
      <c r="I228" s="565"/>
      <c r="J228" s="565"/>
      <c r="K228" s="565"/>
      <c r="L228" s="565"/>
      <c r="M228" s="565"/>
      <c r="N228" s="565"/>
      <c r="O228" s="565"/>
      <c r="P228" s="595" t="s">
        <v>1254</v>
      </c>
      <c r="Q228" s="595" t="s">
        <v>66</v>
      </c>
      <c r="R228" s="565"/>
      <c r="S228" s="565"/>
      <c r="T228" s="565"/>
      <c r="U228" s="565"/>
      <c r="V228" s="565"/>
      <c r="W228" s="565"/>
      <c r="X228" s="568"/>
    </row>
    <row r="229" spans="4:24" ht="15" hidden="1" customHeight="1" x14ac:dyDescent="0.25">
      <c r="D229" s="564"/>
      <c r="E229" s="650" t="s">
        <v>995</v>
      </c>
      <c r="F229" s="653"/>
      <c r="G229" s="650" t="s">
        <v>986</v>
      </c>
      <c r="H229" s="653"/>
      <c r="I229" s="565"/>
      <c r="J229" s="565"/>
      <c r="K229" s="565"/>
      <c r="L229" s="565"/>
      <c r="M229" s="565"/>
      <c r="N229" s="565"/>
      <c r="O229" s="565"/>
      <c r="P229" s="595" t="s">
        <v>1255</v>
      </c>
      <c r="Q229" s="595" t="s">
        <v>66</v>
      </c>
      <c r="R229" s="565"/>
      <c r="S229" s="565"/>
      <c r="T229" s="565"/>
      <c r="U229" s="565"/>
      <c r="V229" s="565"/>
      <c r="W229" s="565"/>
      <c r="X229" s="568"/>
    </row>
    <row r="230" spans="4:24" ht="15" hidden="1" customHeight="1" x14ac:dyDescent="0.25">
      <c r="D230" s="564"/>
      <c r="E230" s="650" t="s">
        <v>996</v>
      </c>
      <c r="F230" s="653"/>
      <c r="G230" s="650" t="s">
        <v>986</v>
      </c>
      <c r="H230" s="653"/>
      <c r="I230" s="565"/>
      <c r="J230" s="565"/>
      <c r="K230" s="565"/>
      <c r="L230" s="565"/>
      <c r="M230" s="565"/>
      <c r="N230" s="565"/>
      <c r="O230" s="565"/>
      <c r="P230" s="595" t="s">
        <v>1256</v>
      </c>
      <c r="Q230" s="595" t="s">
        <v>65</v>
      </c>
      <c r="R230" s="565"/>
      <c r="S230" s="565"/>
      <c r="T230" s="565"/>
      <c r="U230" s="565"/>
      <c r="V230" s="565"/>
      <c r="W230" s="565"/>
      <c r="X230" s="568"/>
    </row>
    <row r="231" spans="4:24" ht="15" hidden="1" customHeight="1" x14ac:dyDescent="0.25">
      <c r="D231" s="564"/>
      <c r="E231" s="650" t="s">
        <v>942</v>
      </c>
      <c r="F231" s="653">
        <v>0.77500000000000002</v>
      </c>
      <c r="G231" s="650" t="s">
        <v>1008</v>
      </c>
      <c r="H231" s="653">
        <v>0.15</v>
      </c>
      <c r="I231" s="565"/>
      <c r="J231" s="565"/>
      <c r="K231" s="565"/>
      <c r="L231" s="565"/>
      <c r="M231" s="565"/>
      <c r="N231" s="565"/>
      <c r="O231" s="565"/>
      <c r="P231" s="595" t="s">
        <v>1257</v>
      </c>
      <c r="Q231" s="595" t="s">
        <v>65</v>
      </c>
      <c r="R231" s="565"/>
      <c r="S231" s="565"/>
      <c r="T231" s="565"/>
      <c r="U231" s="565"/>
      <c r="V231" s="565"/>
      <c r="W231" s="565"/>
      <c r="X231" s="568"/>
    </row>
    <row r="232" spans="4:24" ht="15" hidden="1" customHeight="1" x14ac:dyDescent="0.25">
      <c r="D232" s="564"/>
      <c r="E232" s="650" t="s">
        <v>943</v>
      </c>
      <c r="F232" s="653">
        <v>0.66500000000000004</v>
      </c>
      <c r="G232" s="650" t="s">
        <v>1009</v>
      </c>
      <c r="H232" s="653"/>
      <c r="I232" s="565"/>
      <c r="J232" s="565"/>
      <c r="K232" s="565"/>
      <c r="L232" s="565"/>
      <c r="M232" s="565"/>
      <c r="N232" s="565"/>
      <c r="O232" s="565"/>
      <c r="P232" s="595" t="s">
        <v>1258</v>
      </c>
      <c r="Q232" s="595" t="s">
        <v>66</v>
      </c>
      <c r="R232" s="565"/>
      <c r="S232" s="565"/>
      <c r="T232" s="565"/>
      <c r="U232" s="565"/>
      <c r="V232" s="565"/>
      <c r="W232" s="565"/>
      <c r="X232" s="568"/>
    </row>
    <row r="233" spans="4:24" ht="15" hidden="1" customHeight="1" x14ac:dyDescent="0.25">
      <c r="D233" s="564"/>
      <c r="E233" s="650" t="s">
        <v>944</v>
      </c>
      <c r="F233" s="653">
        <v>0.71499999999999997</v>
      </c>
      <c r="G233" s="650" t="s">
        <v>1009</v>
      </c>
      <c r="H233" s="653"/>
      <c r="I233" s="565"/>
      <c r="J233" s="565"/>
      <c r="K233" s="565"/>
      <c r="L233" s="565"/>
      <c r="M233" s="565"/>
      <c r="N233" s="565"/>
      <c r="O233" s="565"/>
      <c r="P233" s="595" t="s">
        <v>1259</v>
      </c>
      <c r="Q233" s="595" t="s">
        <v>65</v>
      </c>
      <c r="R233" s="565"/>
      <c r="S233" s="565"/>
      <c r="T233" s="565"/>
      <c r="U233" s="565"/>
      <c r="V233" s="565"/>
      <c r="W233" s="565"/>
      <c r="X233" s="568"/>
    </row>
    <row r="234" spans="4:24" ht="15" hidden="1" customHeight="1" x14ac:dyDescent="0.25">
      <c r="D234" s="564"/>
      <c r="E234" s="650" t="s">
        <v>945</v>
      </c>
      <c r="F234" s="653">
        <v>0.71499999999999997</v>
      </c>
      <c r="G234" s="650" t="s">
        <v>1009</v>
      </c>
      <c r="H234" s="653"/>
      <c r="I234" s="565"/>
      <c r="J234" s="565"/>
      <c r="K234" s="565"/>
      <c r="L234" s="565"/>
      <c r="M234" s="565"/>
      <c r="N234" s="565"/>
      <c r="O234" s="565"/>
      <c r="P234" s="595" t="s">
        <v>1260</v>
      </c>
      <c r="Q234" s="595" t="s">
        <v>66</v>
      </c>
      <c r="R234" s="565"/>
      <c r="S234" s="565"/>
      <c r="T234" s="565"/>
      <c r="U234" s="565"/>
      <c r="V234" s="565"/>
      <c r="W234" s="565"/>
      <c r="X234" s="568"/>
    </row>
    <row r="235" spans="4:24" ht="15" hidden="1" customHeight="1" x14ac:dyDescent="0.25">
      <c r="D235" s="564"/>
      <c r="E235" s="650" t="s">
        <v>946</v>
      </c>
      <c r="F235" s="653">
        <v>0.75</v>
      </c>
      <c r="G235" s="650" t="s">
        <v>1009</v>
      </c>
      <c r="H235" s="653"/>
      <c r="I235" s="565"/>
      <c r="J235" s="565"/>
      <c r="K235" s="565"/>
      <c r="L235" s="565"/>
      <c r="M235" s="565"/>
      <c r="N235" s="565"/>
      <c r="O235" s="565"/>
      <c r="P235" s="595" t="s">
        <v>1261</v>
      </c>
      <c r="Q235" s="595" t="s">
        <v>66</v>
      </c>
      <c r="R235" s="565"/>
      <c r="S235" s="565"/>
      <c r="T235" s="565"/>
      <c r="U235" s="565"/>
      <c r="V235" s="565"/>
      <c r="W235" s="565"/>
      <c r="X235" s="568"/>
    </row>
    <row r="236" spans="4:24" ht="15" hidden="1" customHeight="1" x14ac:dyDescent="0.25">
      <c r="D236" s="564"/>
      <c r="E236" s="650" t="s">
        <v>593</v>
      </c>
      <c r="F236" s="653">
        <v>0.75</v>
      </c>
      <c r="G236" s="650" t="s">
        <v>1009</v>
      </c>
      <c r="H236" s="653"/>
      <c r="I236" s="565"/>
      <c r="J236" s="565"/>
      <c r="K236" s="565"/>
      <c r="L236" s="565"/>
      <c r="M236" s="565"/>
      <c r="N236" s="565"/>
      <c r="O236" s="565"/>
      <c r="P236" s="595" t="s">
        <v>1262</v>
      </c>
      <c r="Q236" s="595" t="s">
        <v>65</v>
      </c>
      <c r="R236" s="565"/>
      <c r="S236" s="565"/>
      <c r="T236" s="565"/>
      <c r="U236" s="565"/>
      <c r="V236" s="565"/>
      <c r="W236" s="565"/>
      <c r="X236" s="568"/>
    </row>
    <row r="237" spans="4:24" ht="15" hidden="1" customHeight="1" x14ac:dyDescent="0.25">
      <c r="D237" s="564"/>
      <c r="E237" s="650" t="s">
        <v>594</v>
      </c>
      <c r="F237" s="653">
        <v>0.75</v>
      </c>
      <c r="G237" s="650" t="s">
        <v>1010</v>
      </c>
      <c r="H237" s="653">
        <v>0.12</v>
      </c>
      <c r="I237" s="565"/>
      <c r="J237" s="565"/>
      <c r="K237" s="565"/>
      <c r="L237" s="565"/>
      <c r="M237" s="565"/>
      <c r="N237" s="565"/>
      <c r="O237" s="565"/>
      <c r="P237" s="595" t="s">
        <v>1263</v>
      </c>
      <c r="Q237" s="595" t="s">
        <v>65</v>
      </c>
      <c r="R237" s="565"/>
      <c r="S237" s="565"/>
      <c r="T237" s="565"/>
      <c r="U237" s="565"/>
      <c r="V237" s="565"/>
      <c r="W237" s="565"/>
      <c r="X237" s="568"/>
    </row>
    <row r="238" spans="4:24" ht="15" hidden="1" customHeight="1" x14ac:dyDescent="0.25">
      <c r="D238" s="564"/>
      <c r="E238" s="650" t="s">
        <v>595</v>
      </c>
      <c r="F238" s="653">
        <v>0.8</v>
      </c>
      <c r="G238" s="650" t="s">
        <v>1009</v>
      </c>
      <c r="H238" s="653">
        <v>0.25</v>
      </c>
      <c r="I238" s="565"/>
      <c r="J238" s="565"/>
      <c r="K238" s="565"/>
      <c r="L238" s="565"/>
      <c r="M238" s="565"/>
      <c r="N238" s="565"/>
      <c r="O238" s="565"/>
      <c r="P238" s="595" t="s">
        <v>1264</v>
      </c>
      <c r="Q238" s="595" t="s">
        <v>65</v>
      </c>
      <c r="R238" s="565"/>
      <c r="S238" s="565"/>
      <c r="T238" s="565"/>
      <c r="U238" s="565"/>
      <c r="V238" s="565"/>
      <c r="W238" s="565"/>
      <c r="X238" s="568"/>
    </row>
    <row r="239" spans="4:24" ht="15" hidden="1" customHeight="1" x14ac:dyDescent="0.25">
      <c r="D239" s="564"/>
      <c r="E239" s="650" t="s">
        <v>596</v>
      </c>
      <c r="F239" s="653">
        <v>0.77500000000000002</v>
      </c>
      <c r="G239" s="650" t="s">
        <v>1012</v>
      </c>
      <c r="H239" s="653"/>
      <c r="I239" s="565"/>
      <c r="J239" s="565"/>
      <c r="K239" s="565"/>
      <c r="L239" s="565"/>
      <c r="M239" s="565"/>
      <c r="N239" s="565"/>
      <c r="O239" s="565"/>
      <c r="P239" s="595" t="s">
        <v>1265</v>
      </c>
      <c r="Q239" s="595" t="s">
        <v>65</v>
      </c>
      <c r="R239" s="565"/>
      <c r="S239" s="565"/>
      <c r="T239" s="565"/>
      <c r="U239" s="565"/>
      <c r="V239" s="565"/>
      <c r="W239" s="565"/>
      <c r="X239" s="568"/>
    </row>
    <row r="240" spans="4:24" ht="15" hidden="1" customHeight="1" x14ac:dyDescent="0.25">
      <c r="D240" s="564"/>
      <c r="E240" s="650" t="s">
        <v>597</v>
      </c>
      <c r="F240" s="653">
        <v>0.77500000000000002</v>
      </c>
      <c r="G240" s="650" t="s">
        <v>1009</v>
      </c>
      <c r="H240" s="653">
        <v>0.15</v>
      </c>
      <c r="I240" s="565"/>
      <c r="J240" s="565"/>
      <c r="K240" s="565"/>
      <c r="L240" s="565"/>
      <c r="M240" s="565"/>
      <c r="N240" s="565"/>
      <c r="O240" s="565"/>
      <c r="P240" s="595" t="s">
        <v>1266</v>
      </c>
      <c r="Q240" s="595" t="s">
        <v>65</v>
      </c>
      <c r="R240" s="565"/>
      <c r="S240" s="565"/>
      <c r="T240" s="565"/>
      <c r="U240" s="565"/>
      <c r="V240" s="565"/>
      <c r="W240" s="565"/>
      <c r="X240" s="568"/>
    </row>
    <row r="241" spans="4:24" ht="15" hidden="1" customHeight="1" x14ac:dyDescent="0.25">
      <c r="D241" s="564"/>
      <c r="E241" s="650" t="s">
        <v>598</v>
      </c>
      <c r="F241" s="653">
        <v>0.81499999999999995</v>
      </c>
      <c r="G241" s="650" t="s">
        <v>968</v>
      </c>
      <c r="H241" s="653"/>
      <c r="I241" s="565"/>
      <c r="J241" s="565"/>
      <c r="K241" s="565"/>
      <c r="L241" s="565"/>
      <c r="M241" s="565"/>
      <c r="N241" s="565"/>
      <c r="O241" s="565"/>
      <c r="P241" s="595" t="s">
        <v>1267</v>
      </c>
      <c r="Q241" s="595" t="s">
        <v>65</v>
      </c>
      <c r="R241" s="565"/>
      <c r="S241" s="565"/>
      <c r="T241" s="565"/>
      <c r="U241" s="565"/>
      <c r="V241" s="565"/>
      <c r="W241" s="565"/>
      <c r="X241" s="568"/>
    </row>
    <row r="242" spans="4:24" ht="15" hidden="1" customHeight="1" x14ac:dyDescent="0.25">
      <c r="D242" s="564"/>
      <c r="E242" s="650" t="s">
        <v>599</v>
      </c>
      <c r="F242" s="653">
        <v>0.77500000000000002</v>
      </c>
      <c r="G242" s="650" t="s">
        <v>1012</v>
      </c>
      <c r="H242" s="653">
        <v>0.15</v>
      </c>
      <c r="I242" s="565"/>
      <c r="J242" s="565"/>
      <c r="K242" s="565"/>
      <c r="L242" s="565"/>
      <c r="M242" s="565"/>
      <c r="N242" s="565"/>
      <c r="O242" s="565"/>
      <c r="P242" s="595" t="s">
        <v>1268</v>
      </c>
      <c r="Q242" s="595" t="s">
        <v>65</v>
      </c>
      <c r="R242" s="565"/>
      <c r="S242" s="565"/>
      <c r="T242" s="565"/>
      <c r="U242" s="565"/>
      <c r="V242" s="565"/>
      <c r="W242" s="565"/>
      <c r="X242" s="568"/>
    </row>
    <row r="243" spans="4:24" ht="15" hidden="1" customHeight="1" x14ac:dyDescent="0.25">
      <c r="D243" s="564"/>
      <c r="E243" s="650" t="s">
        <v>600</v>
      </c>
      <c r="F243" s="653">
        <v>0.77500000000000002</v>
      </c>
      <c r="G243" s="650" t="s">
        <v>1010</v>
      </c>
      <c r="H243" s="653">
        <v>0.1</v>
      </c>
      <c r="I243" s="565"/>
      <c r="J243" s="565"/>
      <c r="K243" s="565"/>
      <c r="L243" s="565"/>
      <c r="M243" s="565"/>
      <c r="N243" s="565"/>
      <c r="O243" s="565"/>
      <c r="P243" s="595" t="s">
        <v>1269</v>
      </c>
      <c r="Q243" s="595" t="s">
        <v>65</v>
      </c>
      <c r="R243" s="565"/>
      <c r="S243" s="565"/>
      <c r="T243" s="565"/>
      <c r="U243" s="565"/>
      <c r="V243" s="565"/>
      <c r="W243" s="565"/>
      <c r="X243" s="568"/>
    </row>
    <row r="244" spans="4:24" ht="15" hidden="1" customHeight="1" x14ac:dyDescent="0.25">
      <c r="D244" s="564"/>
      <c r="E244" s="650" t="s">
        <v>601</v>
      </c>
      <c r="F244" s="653">
        <v>0.75</v>
      </c>
      <c r="G244" s="650" t="s">
        <v>1014</v>
      </c>
      <c r="H244" s="653">
        <v>0.11</v>
      </c>
      <c r="I244" s="565"/>
      <c r="J244" s="565"/>
      <c r="K244" s="565"/>
      <c r="L244" s="565"/>
      <c r="M244" s="565"/>
      <c r="N244" s="565"/>
      <c r="O244" s="565"/>
      <c r="P244" s="595" t="s">
        <v>1270</v>
      </c>
      <c r="Q244" s="595" t="s">
        <v>66</v>
      </c>
      <c r="R244" s="565"/>
      <c r="S244" s="565"/>
      <c r="T244" s="565"/>
      <c r="U244" s="565"/>
      <c r="V244" s="565"/>
      <c r="W244" s="565"/>
      <c r="X244" s="568"/>
    </row>
    <row r="245" spans="4:24" ht="15" hidden="1" customHeight="1" x14ac:dyDescent="0.25">
      <c r="D245" s="564"/>
      <c r="E245" s="650" t="s">
        <v>602</v>
      </c>
      <c r="F245" s="653">
        <v>0.75</v>
      </c>
      <c r="G245" s="650" t="s">
        <v>1000</v>
      </c>
      <c r="H245" s="653">
        <v>0.11</v>
      </c>
      <c r="I245" s="565"/>
      <c r="J245" s="565"/>
      <c r="K245" s="565"/>
      <c r="L245" s="565"/>
      <c r="M245" s="565"/>
      <c r="N245" s="565"/>
      <c r="O245" s="565"/>
      <c r="P245" s="595" t="s">
        <v>1271</v>
      </c>
      <c r="Q245" s="595" t="s">
        <v>65</v>
      </c>
      <c r="R245" s="565"/>
      <c r="S245" s="565"/>
      <c r="T245" s="565"/>
      <c r="U245" s="565"/>
      <c r="V245" s="565"/>
      <c r="W245" s="565"/>
      <c r="X245" s="568"/>
    </row>
    <row r="246" spans="4:24" ht="15" hidden="1" customHeight="1" x14ac:dyDescent="0.25">
      <c r="D246" s="564"/>
      <c r="E246" s="650" t="s">
        <v>603</v>
      </c>
      <c r="F246" s="653">
        <v>0.75</v>
      </c>
      <c r="G246" s="650" t="s">
        <v>1016</v>
      </c>
      <c r="H246" s="653">
        <v>0.11</v>
      </c>
      <c r="I246" s="565"/>
      <c r="J246" s="565"/>
      <c r="K246" s="565"/>
      <c r="L246" s="565"/>
      <c r="M246" s="565"/>
      <c r="N246" s="565"/>
      <c r="O246" s="565"/>
      <c r="P246" s="595" t="s">
        <v>1272</v>
      </c>
      <c r="Q246" s="595" t="s">
        <v>65</v>
      </c>
      <c r="R246" s="565"/>
      <c r="S246" s="565"/>
      <c r="T246" s="565"/>
      <c r="U246" s="565"/>
      <c r="V246" s="565"/>
      <c r="W246" s="565"/>
      <c r="X246" s="568"/>
    </row>
    <row r="247" spans="4:24" ht="15" hidden="1" customHeight="1" x14ac:dyDescent="0.25">
      <c r="D247" s="564"/>
      <c r="E247" s="650" t="s">
        <v>604</v>
      </c>
      <c r="F247" s="653">
        <v>0.73</v>
      </c>
      <c r="G247" s="650" t="s">
        <v>1017</v>
      </c>
      <c r="H247" s="653">
        <v>0.12</v>
      </c>
      <c r="I247" s="565"/>
      <c r="J247" s="565"/>
      <c r="K247" s="565"/>
      <c r="L247" s="565"/>
      <c r="M247" s="565"/>
      <c r="N247" s="565"/>
      <c r="O247" s="565"/>
      <c r="P247" s="595" t="s">
        <v>1273</v>
      </c>
      <c r="Q247" s="595" t="s">
        <v>66</v>
      </c>
      <c r="R247" s="565"/>
      <c r="S247" s="565"/>
      <c r="T247" s="565"/>
      <c r="U247" s="565"/>
      <c r="V247" s="565"/>
      <c r="W247" s="565"/>
      <c r="X247" s="568"/>
    </row>
    <row r="248" spans="4:24" ht="15" hidden="1" customHeight="1" x14ac:dyDescent="0.25">
      <c r="D248" s="564"/>
      <c r="E248" s="650" t="s">
        <v>605</v>
      </c>
      <c r="F248" s="653">
        <v>0.7</v>
      </c>
      <c r="G248" s="650" t="s">
        <v>1002</v>
      </c>
      <c r="H248" s="653">
        <v>0.1</v>
      </c>
      <c r="I248" s="565"/>
      <c r="J248" s="565"/>
      <c r="K248" s="565"/>
      <c r="L248" s="565"/>
      <c r="M248" s="565"/>
      <c r="N248" s="565"/>
      <c r="O248" s="565"/>
      <c r="P248" s="565" t="s">
        <v>40</v>
      </c>
      <c r="Q248" s="565" t="s">
        <v>40</v>
      </c>
      <c r="R248" s="565"/>
      <c r="S248" s="565"/>
      <c r="T248" s="565"/>
      <c r="U248" s="565"/>
      <c r="V248" s="565"/>
      <c r="W248" s="565"/>
      <c r="X248" s="568"/>
    </row>
    <row r="249" spans="4:24" ht="15" hidden="1" customHeight="1" x14ac:dyDescent="0.25">
      <c r="D249" s="564"/>
      <c r="E249" s="650" t="s">
        <v>606</v>
      </c>
      <c r="F249" s="653">
        <v>0.73</v>
      </c>
      <c r="G249" s="650" t="s">
        <v>986</v>
      </c>
      <c r="H249" s="653">
        <v>0.1</v>
      </c>
      <c r="I249" s="565"/>
      <c r="J249" s="565"/>
      <c r="K249" s="565"/>
      <c r="L249" s="565"/>
      <c r="M249" s="565"/>
      <c r="N249" s="565"/>
      <c r="O249" s="565"/>
      <c r="P249" s="565"/>
      <c r="Q249" s="565"/>
      <c r="R249" s="565"/>
      <c r="S249" s="565"/>
      <c r="T249" s="565"/>
      <c r="U249" s="565"/>
      <c r="V249" s="565"/>
      <c r="W249" s="565"/>
      <c r="X249" s="568"/>
    </row>
    <row r="250" spans="4:24" ht="15" hidden="1" customHeight="1" x14ac:dyDescent="0.25">
      <c r="D250" s="564"/>
      <c r="E250" s="650" t="s">
        <v>607</v>
      </c>
      <c r="F250" s="653">
        <v>0.71</v>
      </c>
      <c r="G250" s="650" t="s">
        <v>1018</v>
      </c>
      <c r="H250" s="653">
        <v>0.12</v>
      </c>
      <c r="I250" s="565"/>
      <c r="J250" s="565"/>
      <c r="K250" s="565"/>
      <c r="L250" s="565"/>
      <c r="M250" s="565"/>
      <c r="N250" s="565"/>
      <c r="O250" s="565"/>
      <c r="P250" s="565"/>
      <c r="Q250" s="565"/>
      <c r="R250" s="565"/>
      <c r="S250" s="565"/>
      <c r="T250" s="565"/>
      <c r="U250" s="565"/>
      <c r="V250" s="565"/>
      <c r="W250" s="565"/>
      <c r="X250" s="568"/>
    </row>
    <row r="251" spans="4:24" ht="15" hidden="1" customHeight="1" x14ac:dyDescent="0.25">
      <c r="D251" s="564"/>
      <c r="E251" s="650" t="s">
        <v>608</v>
      </c>
      <c r="F251" s="653">
        <v>0.75</v>
      </c>
      <c r="G251" s="650" t="s">
        <v>1002</v>
      </c>
      <c r="H251" s="653">
        <v>0.12</v>
      </c>
      <c r="I251" s="565"/>
      <c r="J251" s="565"/>
      <c r="K251" s="565"/>
      <c r="L251" s="565"/>
      <c r="M251" s="565"/>
      <c r="N251" s="565"/>
      <c r="O251" s="565"/>
      <c r="P251" s="565"/>
      <c r="Q251" s="565"/>
      <c r="R251" s="565"/>
      <c r="S251" s="565"/>
      <c r="T251" s="565"/>
      <c r="U251" s="565"/>
      <c r="V251" s="565"/>
      <c r="W251" s="565"/>
      <c r="X251" s="568"/>
    </row>
    <row r="252" spans="4:24" ht="15" hidden="1" customHeight="1" x14ac:dyDescent="0.25">
      <c r="D252" s="564"/>
      <c r="E252" s="650" t="s">
        <v>609</v>
      </c>
      <c r="F252" s="653">
        <v>0.69</v>
      </c>
      <c r="G252" s="650" t="s">
        <v>964</v>
      </c>
      <c r="H252" s="653">
        <v>0.09</v>
      </c>
      <c r="I252" s="565"/>
      <c r="J252" s="565"/>
      <c r="K252" s="565"/>
      <c r="L252" s="565"/>
      <c r="M252" s="565"/>
      <c r="N252" s="565"/>
      <c r="O252" s="565"/>
      <c r="P252" s="565"/>
      <c r="Q252" s="565"/>
      <c r="R252" s="565"/>
      <c r="S252" s="565"/>
      <c r="T252" s="565"/>
      <c r="U252" s="565"/>
      <c r="V252" s="565"/>
      <c r="W252" s="565"/>
      <c r="X252" s="568"/>
    </row>
    <row r="253" spans="4:24" ht="15" hidden="1" customHeight="1" x14ac:dyDescent="0.25">
      <c r="D253" s="564"/>
      <c r="E253" s="650" t="s">
        <v>610</v>
      </c>
      <c r="F253" s="653">
        <v>0.75</v>
      </c>
      <c r="G253" s="650" t="s">
        <v>1019</v>
      </c>
      <c r="H253" s="653">
        <v>0.1</v>
      </c>
      <c r="I253" s="565"/>
      <c r="J253" s="565"/>
      <c r="K253" s="565"/>
      <c r="L253" s="565"/>
      <c r="M253" s="565"/>
      <c r="N253" s="565"/>
      <c r="O253" s="565"/>
      <c r="P253" s="565"/>
      <c r="Q253" s="565"/>
      <c r="R253" s="565"/>
      <c r="S253" s="565"/>
      <c r="T253" s="565"/>
      <c r="U253" s="565"/>
      <c r="V253" s="565"/>
      <c r="W253" s="565"/>
      <c r="X253" s="568"/>
    </row>
    <row r="254" spans="4:24" ht="15" hidden="1" customHeight="1" x14ac:dyDescent="0.25">
      <c r="D254" s="564"/>
      <c r="E254" s="650" t="s">
        <v>611</v>
      </c>
      <c r="F254" s="653">
        <v>0.74</v>
      </c>
      <c r="G254" s="650" t="s">
        <v>965</v>
      </c>
      <c r="H254" s="653">
        <v>0.12</v>
      </c>
      <c r="I254" s="565"/>
      <c r="J254" s="565"/>
      <c r="K254" s="565"/>
      <c r="L254" s="565"/>
      <c r="M254" s="565"/>
      <c r="N254" s="565"/>
      <c r="O254" s="565"/>
      <c r="P254" s="565"/>
      <c r="Q254" s="565"/>
      <c r="R254" s="565"/>
      <c r="S254" s="565"/>
      <c r="T254" s="565"/>
      <c r="U254" s="565"/>
      <c r="V254" s="565"/>
      <c r="W254" s="565"/>
      <c r="X254" s="568"/>
    </row>
    <row r="255" spans="4:24" ht="15" hidden="1" customHeight="1" x14ac:dyDescent="0.25">
      <c r="D255" s="564"/>
      <c r="E255" s="650" t="s">
        <v>612</v>
      </c>
      <c r="F255" s="653">
        <v>0.8</v>
      </c>
      <c r="G255" s="650" t="s">
        <v>1020</v>
      </c>
      <c r="H255" s="653">
        <v>0.12</v>
      </c>
      <c r="I255" s="565"/>
      <c r="J255" s="565"/>
      <c r="K255" s="565"/>
      <c r="L255" s="565"/>
      <c r="M255" s="565"/>
      <c r="N255" s="565"/>
      <c r="O255" s="565"/>
      <c r="P255" s="565"/>
      <c r="Q255" s="565"/>
      <c r="R255" s="565"/>
      <c r="S255" s="565"/>
      <c r="T255" s="565"/>
      <c r="U255" s="565"/>
      <c r="V255" s="565"/>
      <c r="W255" s="565"/>
      <c r="X255" s="568"/>
    </row>
    <row r="256" spans="4:24" ht="15" hidden="1" customHeight="1" x14ac:dyDescent="0.25">
      <c r="D256" s="564"/>
      <c r="E256" s="650" t="s">
        <v>613</v>
      </c>
      <c r="F256" s="653">
        <v>0.78</v>
      </c>
      <c r="G256" s="650" t="s">
        <v>1013</v>
      </c>
      <c r="H256" s="653">
        <v>0.12</v>
      </c>
      <c r="I256" s="565"/>
      <c r="J256" s="565"/>
      <c r="K256" s="565"/>
      <c r="L256" s="565"/>
      <c r="M256" s="565"/>
      <c r="N256" s="565"/>
      <c r="O256" s="565"/>
      <c r="P256" s="565"/>
      <c r="Q256" s="565"/>
      <c r="R256" s="565"/>
      <c r="S256" s="565"/>
      <c r="T256" s="565"/>
      <c r="U256" s="565"/>
      <c r="V256" s="565"/>
      <c r="W256" s="565"/>
      <c r="X256" s="568"/>
    </row>
    <row r="257" spans="4:24" ht="15" hidden="1" customHeight="1" x14ac:dyDescent="0.25">
      <c r="D257" s="564"/>
      <c r="E257" s="650" t="s">
        <v>614</v>
      </c>
      <c r="F257" s="653">
        <v>0.76500000000000001</v>
      </c>
      <c r="G257" s="650" t="s">
        <v>1021</v>
      </c>
      <c r="H257" s="653">
        <v>0.12</v>
      </c>
      <c r="I257" s="565"/>
      <c r="J257" s="565"/>
      <c r="K257" s="565"/>
      <c r="L257" s="565"/>
      <c r="M257" s="565"/>
      <c r="N257" s="565"/>
      <c r="O257" s="565"/>
      <c r="P257" s="565"/>
      <c r="Q257" s="565"/>
      <c r="R257" s="565"/>
      <c r="S257" s="565"/>
      <c r="T257" s="565"/>
      <c r="U257" s="565"/>
      <c r="V257" s="565"/>
      <c r="W257" s="565"/>
      <c r="X257" s="568"/>
    </row>
    <row r="258" spans="4:24" ht="15" hidden="1" customHeight="1" x14ac:dyDescent="0.25">
      <c r="D258" s="564"/>
      <c r="E258" s="650" t="s">
        <v>615</v>
      </c>
      <c r="F258" s="653">
        <v>0.77500000000000002</v>
      </c>
      <c r="G258" s="650" t="s">
        <v>1020</v>
      </c>
      <c r="H258" s="653">
        <v>0.11</v>
      </c>
      <c r="I258" s="565"/>
      <c r="J258" s="565"/>
      <c r="K258" s="565"/>
      <c r="L258" s="565"/>
      <c r="M258" s="565"/>
      <c r="N258" s="565"/>
      <c r="O258" s="565"/>
      <c r="P258" s="565"/>
      <c r="Q258" s="565"/>
      <c r="R258" s="565"/>
      <c r="S258" s="565"/>
      <c r="T258" s="565"/>
      <c r="U258" s="565"/>
      <c r="V258" s="565"/>
      <c r="W258" s="565"/>
      <c r="X258" s="568"/>
    </row>
    <row r="259" spans="4:24" ht="15" hidden="1" customHeight="1" x14ac:dyDescent="0.25">
      <c r="D259" s="564"/>
      <c r="E259" s="650" t="s">
        <v>616</v>
      </c>
      <c r="F259" s="653">
        <v>0.77500000000000002</v>
      </c>
      <c r="G259" s="650" t="s">
        <v>1022</v>
      </c>
      <c r="H259" s="653">
        <v>0.12</v>
      </c>
      <c r="I259" s="565"/>
      <c r="J259" s="565"/>
      <c r="K259" s="565"/>
      <c r="L259" s="565"/>
      <c r="M259" s="565"/>
      <c r="N259" s="565"/>
      <c r="O259" s="565"/>
      <c r="P259" s="565"/>
      <c r="Q259" s="565"/>
      <c r="R259" s="565"/>
      <c r="S259" s="565"/>
      <c r="T259" s="565"/>
      <c r="U259" s="565"/>
      <c r="V259" s="565"/>
      <c r="W259" s="565"/>
      <c r="X259" s="568"/>
    </row>
    <row r="260" spans="4:24" ht="15" hidden="1" customHeight="1" x14ac:dyDescent="0.25">
      <c r="D260" s="564"/>
      <c r="E260" s="650" t="s">
        <v>617</v>
      </c>
      <c r="F260" s="653">
        <v>0.77</v>
      </c>
      <c r="G260" s="650" t="s">
        <v>1023</v>
      </c>
      <c r="H260" s="653">
        <v>0.12</v>
      </c>
      <c r="I260" s="565"/>
      <c r="J260" s="565"/>
      <c r="K260" s="565"/>
      <c r="L260" s="565"/>
      <c r="M260" s="565"/>
      <c r="N260" s="565"/>
      <c r="O260" s="565"/>
      <c r="P260" s="565"/>
      <c r="Q260" s="565"/>
      <c r="R260" s="565"/>
      <c r="S260" s="565"/>
      <c r="T260" s="565"/>
      <c r="U260" s="565"/>
      <c r="V260" s="565"/>
      <c r="W260" s="565"/>
      <c r="X260" s="568"/>
    </row>
    <row r="261" spans="4:24" ht="15" hidden="1" customHeight="1" x14ac:dyDescent="0.25">
      <c r="D261" s="564"/>
      <c r="E261" s="650" t="s">
        <v>618</v>
      </c>
      <c r="F261" s="653">
        <v>0.74</v>
      </c>
      <c r="G261" s="650" t="s">
        <v>965</v>
      </c>
      <c r="H261" s="653">
        <v>0.11</v>
      </c>
      <c r="I261" s="565"/>
      <c r="J261" s="565"/>
      <c r="K261" s="565"/>
      <c r="L261" s="565"/>
      <c r="M261" s="565"/>
      <c r="N261" s="565"/>
      <c r="O261" s="565"/>
      <c r="P261" s="565"/>
      <c r="Q261" s="565"/>
      <c r="R261" s="565"/>
      <c r="S261" s="565"/>
      <c r="T261" s="565"/>
      <c r="U261" s="565"/>
      <c r="V261" s="565"/>
      <c r="W261" s="565"/>
      <c r="X261" s="568"/>
    </row>
    <row r="262" spans="4:24" ht="15" hidden="1" customHeight="1" x14ac:dyDescent="0.25">
      <c r="D262" s="564"/>
      <c r="E262" s="650" t="s">
        <v>40</v>
      </c>
      <c r="F262" s="653"/>
      <c r="G262" s="650"/>
      <c r="H262" s="653"/>
      <c r="I262" s="565"/>
      <c r="J262" s="565"/>
      <c r="K262" s="565"/>
      <c r="L262" s="565"/>
      <c r="M262" s="565"/>
      <c r="N262" s="565"/>
      <c r="O262" s="565"/>
      <c r="P262" s="565"/>
      <c r="Q262" s="565"/>
      <c r="R262" s="565"/>
      <c r="S262" s="565"/>
      <c r="T262" s="565"/>
      <c r="U262" s="565"/>
      <c r="V262" s="565"/>
      <c r="W262" s="565"/>
      <c r="X262" s="568"/>
    </row>
    <row r="263" spans="4:24" ht="15" hidden="1" customHeight="1" x14ac:dyDescent="0.25">
      <c r="D263" s="564"/>
      <c r="E263" s="650" t="s">
        <v>379</v>
      </c>
      <c r="F263" s="653"/>
      <c r="G263" s="650"/>
      <c r="H263" s="653"/>
      <c r="I263" s="565"/>
      <c r="J263" s="565"/>
      <c r="K263" s="565"/>
      <c r="L263" s="565"/>
      <c r="M263" s="565"/>
      <c r="N263" s="565"/>
      <c r="O263" s="565"/>
      <c r="P263" s="565"/>
      <c r="Q263" s="565"/>
      <c r="R263" s="565"/>
      <c r="S263" s="565"/>
      <c r="T263" s="565"/>
      <c r="U263" s="565"/>
      <c r="V263" s="565"/>
      <c r="W263" s="565"/>
      <c r="X263" s="568"/>
    </row>
    <row r="264" spans="4:24" ht="15" hidden="1" customHeight="1" x14ac:dyDescent="0.25">
      <c r="D264" s="564"/>
      <c r="E264" s="650" t="s">
        <v>1043</v>
      </c>
      <c r="F264" s="653"/>
      <c r="G264" s="650" t="s">
        <v>1047</v>
      </c>
      <c r="H264" s="653"/>
      <c r="I264" s="565"/>
      <c r="J264" s="565"/>
      <c r="K264" s="565"/>
      <c r="L264" s="565"/>
      <c r="M264" s="565"/>
      <c r="N264" s="565"/>
      <c r="O264" s="565"/>
      <c r="P264" s="565"/>
      <c r="Q264" s="565"/>
      <c r="R264" s="565"/>
      <c r="S264" s="565"/>
      <c r="T264" s="565"/>
      <c r="U264" s="565"/>
      <c r="V264" s="565"/>
      <c r="W264" s="565"/>
      <c r="X264" s="568"/>
    </row>
    <row r="265" spans="4:24" ht="15" hidden="1" customHeight="1" x14ac:dyDescent="0.25">
      <c r="D265" s="564"/>
      <c r="E265" s="650" t="s">
        <v>367</v>
      </c>
      <c r="F265" s="653">
        <v>0.75</v>
      </c>
      <c r="G265" s="650" t="s">
        <v>1024</v>
      </c>
      <c r="H265" s="653"/>
      <c r="I265" s="565"/>
      <c r="J265" s="565"/>
      <c r="K265" s="565"/>
      <c r="L265" s="565"/>
      <c r="M265" s="565"/>
      <c r="N265" s="565"/>
      <c r="O265" s="565"/>
      <c r="P265" s="565"/>
      <c r="Q265" s="565"/>
      <c r="R265" s="565"/>
      <c r="S265" s="565"/>
      <c r="T265" s="565"/>
      <c r="U265" s="565"/>
      <c r="V265" s="565"/>
      <c r="W265" s="565"/>
      <c r="X265" s="568"/>
    </row>
    <row r="266" spans="4:24" ht="15" hidden="1" customHeight="1" x14ac:dyDescent="0.25">
      <c r="D266" s="564"/>
      <c r="E266" s="650" t="s">
        <v>368</v>
      </c>
      <c r="F266" s="653">
        <v>0.75</v>
      </c>
      <c r="G266" s="650" t="s">
        <v>1024</v>
      </c>
      <c r="H266" s="653"/>
      <c r="I266" s="565"/>
      <c r="J266" s="565"/>
      <c r="K266" s="565"/>
      <c r="L266" s="565"/>
      <c r="M266" s="565"/>
      <c r="N266" s="565"/>
      <c r="O266" s="565"/>
      <c r="P266" s="565"/>
      <c r="Q266" s="565"/>
      <c r="R266" s="565"/>
      <c r="S266" s="565"/>
      <c r="T266" s="565"/>
      <c r="U266" s="565"/>
      <c r="V266" s="565"/>
      <c r="W266" s="565"/>
      <c r="X266" s="568"/>
    </row>
    <row r="267" spans="4:24" ht="15" hidden="1" customHeight="1" x14ac:dyDescent="0.25">
      <c r="D267" s="564"/>
      <c r="E267" s="650" t="s">
        <v>1003</v>
      </c>
      <c r="F267" s="653">
        <v>0.73</v>
      </c>
      <c r="G267" s="650" t="s">
        <v>1006</v>
      </c>
      <c r="H267" s="653"/>
      <c r="I267" s="565"/>
      <c r="J267" s="565"/>
      <c r="K267" s="565"/>
      <c r="L267" s="565"/>
      <c r="M267" s="565"/>
      <c r="N267" s="565"/>
      <c r="O267" s="565"/>
      <c r="P267" s="565"/>
      <c r="Q267" s="565"/>
      <c r="R267" s="565"/>
      <c r="S267" s="565"/>
      <c r="T267" s="565"/>
      <c r="U267" s="565"/>
      <c r="V267" s="565"/>
      <c r="W267" s="565"/>
      <c r="X267" s="568"/>
    </row>
    <row r="268" spans="4:24" ht="15" hidden="1" customHeight="1" x14ac:dyDescent="0.25">
      <c r="D268" s="564"/>
      <c r="E268" s="650" t="s">
        <v>1004</v>
      </c>
      <c r="F268" s="653">
        <v>0.73</v>
      </c>
      <c r="G268" s="650" t="s">
        <v>1031</v>
      </c>
      <c r="H268" s="653"/>
      <c r="I268" s="565"/>
      <c r="J268" s="565"/>
      <c r="K268" s="565"/>
      <c r="L268" s="565"/>
      <c r="M268" s="565"/>
      <c r="N268" s="565"/>
      <c r="O268" s="565"/>
      <c r="P268" s="565"/>
      <c r="Q268" s="565"/>
      <c r="R268" s="565"/>
      <c r="S268" s="565"/>
      <c r="T268" s="565"/>
      <c r="U268" s="565"/>
      <c r="V268" s="565"/>
      <c r="W268" s="565"/>
      <c r="X268" s="568"/>
    </row>
    <row r="269" spans="4:24" ht="15" hidden="1" customHeight="1" x14ac:dyDescent="0.25">
      <c r="D269" s="564"/>
      <c r="E269" s="650" t="s">
        <v>1005</v>
      </c>
      <c r="F269" s="653">
        <v>0.755</v>
      </c>
      <c r="G269" s="650" t="s">
        <v>1006</v>
      </c>
      <c r="H269" s="653"/>
      <c r="I269" s="565"/>
      <c r="J269" s="565"/>
      <c r="K269" s="565"/>
      <c r="L269" s="565"/>
      <c r="M269" s="565"/>
      <c r="N269" s="565"/>
      <c r="O269" s="565"/>
      <c r="P269" s="565"/>
      <c r="Q269" s="565"/>
      <c r="R269" s="565"/>
      <c r="S269" s="565"/>
      <c r="T269" s="565"/>
      <c r="U269" s="565"/>
      <c r="V269" s="565"/>
      <c r="W269" s="565"/>
      <c r="X269" s="568"/>
    </row>
    <row r="270" spans="4:24" ht="15" hidden="1" customHeight="1" x14ac:dyDescent="0.25">
      <c r="D270" s="564"/>
      <c r="E270" s="650" t="s">
        <v>1025</v>
      </c>
      <c r="F270" s="653"/>
      <c r="G270" s="650" t="s">
        <v>1026</v>
      </c>
      <c r="H270" s="653">
        <v>6.9000000000000006E-2</v>
      </c>
      <c r="I270" s="565"/>
      <c r="J270" s="565"/>
      <c r="K270" s="565"/>
      <c r="L270" s="565"/>
      <c r="M270" s="565"/>
      <c r="N270" s="565"/>
      <c r="O270" s="565"/>
      <c r="P270" s="565"/>
      <c r="Q270" s="565"/>
      <c r="R270" s="565"/>
      <c r="S270" s="565"/>
      <c r="T270" s="565"/>
      <c r="U270" s="565"/>
      <c r="V270" s="565"/>
      <c r="W270" s="565"/>
      <c r="X270" s="568"/>
    </row>
    <row r="271" spans="4:24" ht="15" hidden="1" customHeight="1" x14ac:dyDescent="0.25">
      <c r="D271" s="564"/>
      <c r="E271" s="650" t="s">
        <v>976</v>
      </c>
      <c r="F271" s="653"/>
      <c r="G271" s="650" t="s">
        <v>977</v>
      </c>
      <c r="H271" s="653">
        <v>7.4999999999999997E-2</v>
      </c>
      <c r="I271" s="565"/>
      <c r="J271" s="565"/>
      <c r="K271" s="565"/>
      <c r="L271" s="565"/>
      <c r="M271" s="565"/>
      <c r="N271" s="565"/>
      <c r="O271" s="565"/>
      <c r="P271" s="565"/>
      <c r="Q271" s="565"/>
      <c r="R271" s="565"/>
      <c r="S271" s="565"/>
      <c r="T271" s="565"/>
      <c r="U271" s="565"/>
      <c r="V271" s="565"/>
      <c r="W271" s="565"/>
      <c r="X271" s="568"/>
    </row>
    <row r="272" spans="4:24" ht="15" hidden="1" customHeight="1" x14ac:dyDescent="0.25">
      <c r="D272" s="564"/>
      <c r="E272" s="650" t="s">
        <v>1027</v>
      </c>
      <c r="F272" s="653"/>
      <c r="G272" s="650" t="s">
        <v>986</v>
      </c>
      <c r="H272" s="653"/>
      <c r="I272" s="565"/>
      <c r="J272" s="565"/>
      <c r="K272" s="565"/>
      <c r="L272" s="565"/>
      <c r="M272" s="565"/>
      <c r="N272" s="565"/>
      <c r="O272" s="565"/>
      <c r="P272" s="565"/>
      <c r="Q272" s="565"/>
      <c r="R272" s="565"/>
      <c r="S272" s="565"/>
      <c r="T272" s="565"/>
      <c r="U272" s="565"/>
      <c r="V272" s="565"/>
      <c r="W272" s="565"/>
      <c r="X272" s="568"/>
    </row>
    <row r="273" spans="4:24" ht="15" hidden="1" customHeight="1" x14ac:dyDescent="0.25">
      <c r="D273" s="564"/>
      <c r="E273" s="650" t="s">
        <v>1028</v>
      </c>
      <c r="F273" s="653"/>
      <c r="G273" s="650" t="s">
        <v>1029</v>
      </c>
      <c r="H273" s="653"/>
      <c r="I273" s="565"/>
      <c r="J273" s="565"/>
      <c r="K273" s="565"/>
      <c r="L273" s="565"/>
      <c r="M273" s="565"/>
      <c r="N273" s="565"/>
      <c r="O273" s="565"/>
      <c r="P273" s="565"/>
      <c r="Q273" s="565"/>
      <c r="R273" s="565"/>
      <c r="S273" s="565"/>
      <c r="T273" s="565"/>
      <c r="U273" s="565"/>
      <c r="V273" s="565"/>
      <c r="W273" s="565"/>
      <c r="X273" s="568"/>
    </row>
    <row r="274" spans="4:24" ht="15" hidden="1" customHeight="1" x14ac:dyDescent="0.25">
      <c r="D274" s="564"/>
      <c r="E274" s="650" t="s">
        <v>1030</v>
      </c>
      <c r="F274" s="653"/>
      <c r="G274" s="650" t="s">
        <v>1024</v>
      </c>
      <c r="H274" s="653"/>
      <c r="I274" s="565"/>
      <c r="J274" s="565"/>
      <c r="K274" s="565"/>
      <c r="L274" s="565"/>
      <c r="M274" s="565"/>
      <c r="N274" s="565"/>
      <c r="O274" s="565"/>
      <c r="P274" s="565"/>
      <c r="Q274" s="565"/>
      <c r="R274" s="565"/>
      <c r="S274" s="565"/>
      <c r="T274" s="565"/>
      <c r="U274" s="565"/>
      <c r="V274" s="565"/>
      <c r="W274" s="565"/>
      <c r="X274" s="568"/>
    </row>
    <row r="275" spans="4:24" ht="15" hidden="1" customHeight="1" x14ac:dyDescent="0.25">
      <c r="D275" s="564"/>
      <c r="E275" s="650" t="s">
        <v>619</v>
      </c>
      <c r="F275" s="653">
        <v>0.745</v>
      </c>
      <c r="G275" s="650" t="s">
        <v>1032</v>
      </c>
      <c r="H275" s="653"/>
      <c r="I275" s="565"/>
      <c r="J275" s="565"/>
      <c r="K275" s="565"/>
      <c r="L275" s="565"/>
      <c r="M275" s="565"/>
      <c r="N275" s="565"/>
      <c r="O275" s="565"/>
      <c r="P275" s="565"/>
      <c r="Q275" s="565"/>
      <c r="R275" s="565"/>
      <c r="S275" s="565"/>
      <c r="T275" s="565"/>
      <c r="U275" s="565"/>
      <c r="V275" s="565"/>
      <c r="W275" s="565"/>
      <c r="X275" s="568"/>
    </row>
    <row r="276" spans="4:24" ht="15" hidden="1" customHeight="1" x14ac:dyDescent="0.25">
      <c r="D276" s="564"/>
      <c r="E276" s="650" t="s">
        <v>620</v>
      </c>
      <c r="F276" s="653">
        <v>0.77500000000000002</v>
      </c>
      <c r="G276" s="650" t="s">
        <v>1032</v>
      </c>
      <c r="H276" s="653"/>
      <c r="I276" s="565"/>
      <c r="J276" s="565"/>
      <c r="K276" s="565"/>
      <c r="L276" s="565"/>
      <c r="M276" s="565"/>
      <c r="N276" s="565"/>
      <c r="O276" s="565"/>
      <c r="P276" s="565"/>
      <c r="Q276" s="565"/>
      <c r="R276" s="565"/>
      <c r="S276" s="565"/>
      <c r="T276" s="565"/>
      <c r="U276" s="565"/>
      <c r="V276" s="565"/>
      <c r="W276" s="565"/>
      <c r="X276" s="568"/>
    </row>
    <row r="277" spans="4:24" ht="15" hidden="1" customHeight="1" x14ac:dyDescent="0.25">
      <c r="D277" s="564"/>
      <c r="E277" s="650" t="s">
        <v>621</v>
      </c>
      <c r="F277" s="653">
        <v>0.67500000000000004</v>
      </c>
      <c r="G277" s="650" t="s">
        <v>1033</v>
      </c>
      <c r="H277" s="653"/>
      <c r="I277" s="565"/>
      <c r="J277" s="565"/>
      <c r="K277" s="565"/>
      <c r="L277" s="565"/>
      <c r="M277" s="565"/>
      <c r="N277" s="565"/>
      <c r="O277" s="565"/>
      <c r="P277" s="565"/>
      <c r="Q277" s="565"/>
      <c r="R277" s="565"/>
      <c r="S277" s="565"/>
      <c r="T277" s="565"/>
      <c r="U277" s="565"/>
      <c r="V277" s="565"/>
      <c r="W277" s="565"/>
      <c r="X277" s="568"/>
    </row>
    <row r="278" spans="4:24" ht="15" hidden="1" customHeight="1" x14ac:dyDescent="0.25">
      <c r="D278" s="564"/>
      <c r="E278" s="650" t="s">
        <v>622</v>
      </c>
      <c r="F278" s="653">
        <v>0.69</v>
      </c>
      <c r="G278" s="650" t="s">
        <v>1034</v>
      </c>
      <c r="H278" s="653"/>
      <c r="I278" s="565"/>
      <c r="J278" s="565"/>
      <c r="K278" s="565"/>
      <c r="L278" s="565"/>
      <c r="M278" s="565"/>
      <c r="N278" s="565"/>
      <c r="O278" s="565"/>
      <c r="P278" s="565"/>
      <c r="Q278" s="565"/>
      <c r="R278" s="565"/>
      <c r="S278" s="565"/>
      <c r="T278" s="565"/>
      <c r="U278" s="565"/>
      <c r="V278" s="565"/>
      <c r="W278" s="565"/>
      <c r="X278" s="568"/>
    </row>
    <row r="279" spans="4:24" ht="15" hidden="1" customHeight="1" x14ac:dyDescent="0.25">
      <c r="D279" s="564"/>
      <c r="E279" s="650" t="s">
        <v>623</v>
      </c>
      <c r="F279" s="653">
        <v>0.76500000000000001</v>
      </c>
      <c r="G279" s="650" t="s">
        <v>1032</v>
      </c>
      <c r="H279" s="653"/>
      <c r="I279" s="565"/>
      <c r="J279" s="565"/>
      <c r="K279" s="565"/>
      <c r="L279" s="565"/>
      <c r="M279" s="565"/>
      <c r="N279" s="565"/>
      <c r="O279" s="565"/>
      <c r="P279" s="565"/>
      <c r="Q279" s="565"/>
      <c r="R279" s="565"/>
      <c r="S279" s="565"/>
      <c r="T279" s="565"/>
      <c r="U279" s="565"/>
      <c r="V279" s="565"/>
      <c r="W279" s="565"/>
      <c r="X279" s="568"/>
    </row>
    <row r="280" spans="4:24" ht="15" hidden="1" customHeight="1" x14ac:dyDescent="0.25">
      <c r="D280" s="564"/>
      <c r="E280" s="650" t="s">
        <v>1035</v>
      </c>
      <c r="F280" s="653">
        <v>0.73</v>
      </c>
      <c r="G280" s="650" t="s">
        <v>1036</v>
      </c>
      <c r="H280" s="653"/>
      <c r="I280" s="565"/>
      <c r="J280" s="565"/>
      <c r="K280" s="565"/>
      <c r="L280" s="565"/>
      <c r="M280" s="565"/>
      <c r="N280" s="565"/>
      <c r="O280" s="565"/>
      <c r="P280" s="565"/>
      <c r="Q280" s="565"/>
      <c r="R280" s="565"/>
      <c r="S280" s="565"/>
      <c r="T280" s="565"/>
      <c r="U280" s="565"/>
      <c r="V280" s="565"/>
      <c r="W280" s="565"/>
      <c r="X280" s="568"/>
    </row>
    <row r="281" spans="4:24" ht="15" hidden="1" customHeight="1" x14ac:dyDescent="0.25">
      <c r="D281" s="564"/>
      <c r="E281" s="650" t="s">
        <v>624</v>
      </c>
      <c r="F281" s="653">
        <v>0.71</v>
      </c>
      <c r="G281" s="650" t="s">
        <v>1032</v>
      </c>
      <c r="H281" s="653"/>
      <c r="I281" s="565"/>
      <c r="J281" s="565"/>
      <c r="K281" s="565"/>
      <c r="L281" s="565"/>
      <c r="M281" s="565"/>
      <c r="N281" s="565"/>
      <c r="O281" s="565"/>
      <c r="P281" s="565"/>
      <c r="Q281" s="565"/>
      <c r="R281" s="565"/>
      <c r="S281" s="565"/>
      <c r="T281" s="565"/>
      <c r="U281" s="565"/>
      <c r="V281" s="565"/>
      <c r="W281" s="565"/>
      <c r="X281" s="568"/>
    </row>
    <row r="282" spans="4:24" ht="15" hidden="1" customHeight="1" x14ac:dyDescent="0.25">
      <c r="D282" s="564"/>
      <c r="E282" s="650" t="s">
        <v>625</v>
      </c>
      <c r="F282" s="653">
        <v>0.69499999999999995</v>
      </c>
      <c r="G282" s="650" t="s">
        <v>1037</v>
      </c>
      <c r="H282" s="653"/>
      <c r="I282" s="565"/>
      <c r="J282" s="565"/>
      <c r="K282" s="565"/>
      <c r="L282" s="565"/>
      <c r="M282" s="565"/>
      <c r="N282" s="565"/>
      <c r="O282" s="565"/>
      <c r="P282" s="565"/>
      <c r="Q282" s="565"/>
      <c r="R282" s="565"/>
      <c r="S282" s="565"/>
      <c r="T282" s="565"/>
      <c r="U282" s="565"/>
      <c r="V282" s="565"/>
      <c r="W282" s="565"/>
      <c r="X282" s="568"/>
    </row>
    <row r="283" spans="4:24" ht="15" hidden="1" customHeight="1" x14ac:dyDescent="0.25">
      <c r="D283" s="564"/>
      <c r="E283" s="650" t="s">
        <v>626</v>
      </c>
      <c r="F283" s="653">
        <v>0.69</v>
      </c>
      <c r="G283" s="650" t="s">
        <v>1038</v>
      </c>
      <c r="H283" s="653">
        <v>0.09</v>
      </c>
      <c r="I283" s="565"/>
      <c r="J283" s="565"/>
      <c r="K283" s="565"/>
      <c r="L283" s="565"/>
      <c r="M283" s="565"/>
      <c r="N283" s="565"/>
      <c r="O283" s="565"/>
      <c r="P283" s="565"/>
      <c r="Q283" s="565"/>
      <c r="R283" s="565"/>
      <c r="S283" s="565"/>
      <c r="T283" s="565"/>
      <c r="U283" s="565"/>
      <c r="V283" s="565"/>
      <c r="W283" s="565"/>
      <c r="X283" s="568"/>
    </row>
    <row r="284" spans="4:24" ht="15" hidden="1" customHeight="1" x14ac:dyDescent="0.25">
      <c r="D284" s="564"/>
      <c r="E284" s="650" t="s">
        <v>627</v>
      </c>
      <c r="F284" s="653">
        <v>0.71</v>
      </c>
      <c r="G284" s="650" t="s">
        <v>1039</v>
      </c>
      <c r="H284" s="653">
        <v>0.09</v>
      </c>
      <c r="I284" s="565"/>
      <c r="J284" s="565"/>
      <c r="K284" s="565"/>
      <c r="L284" s="565"/>
      <c r="M284" s="565"/>
      <c r="N284" s="565"/>
      <c r="O284" s="565"/>
      <c r="P284" s="565"/>
      <c r="Q284" s="565"/>
      <c r="R284" s="565"/>
      <c r="S284" s="565"/>
      <c r="T284" s="565"/>
      <c r="U284" s="565"/>
      <c r="V284" s="565"/>
      <c r="W284" s="565"/>
      <c r="X284" s="568"/>
    </row>
    <row r="285" spans="4:24" ht="15" hidden="1" customHeight="1" x14ac:dyDescent="0.25">
      <c r="D285" s="564"/>
      <c r="E285" s="650" t="s">
        <v>628</v>
      </c>
      <c r="F285" s="653">
        <v>0.75</v>
      </c>
      <c r="G285" s="650" t="s">
        <v>1029</v>
      </c>
      <c r="H285" s="653">
        <v>0.09</v>
      </c>
      <c r="I285" s="565"/>
      <c r="J285" s="565"/>
      <c r="K285" s="565"/>
      <c r="L285" s="565"/>
      <c r="M285" s="565"/>
      <c r="N285" s="565"/>
      <c r="O285" s="565"/>
      <c r="P285" s="565"/>
      <c r="Q285" s="565"/>
      <c r="R285" s="565"/>
      <c r="S285" s="565"/>
      <c r="T285" s="565"/>
      <c r="U285" s="565"/>
      <c r="V285" s="565"/>
      <c r="W285" s="565"/>
      <c r="X285" s="568"/>
    </row>
    <row r="286" spans="4:24" ht="15" hidden="1" customHeight="1" x14ac:dyDescent="0.25">
      <c r="D286" s="564"/>
      <c r="E286" s="650" t="s">
        <v>629</v>
      </c>
      <c r="F286" s="653">
        <v>0.72</v>
      </c>
      <c r="G286" s="650" t="s">
        <v>1031</v>
      </c>
      <c r="H286" s="653">
        <v>0.09</v>
      </c>
      <c r="I286" s="565"/>
      <c r="J286" s="565"/>
      <c r="K286" s="565"/>
      <c r="L286" s="565"/>
      <c r="M286" s="565"/>
      <c r="N286" s="565"/>
      <c r="O286" s="565"/>
      <c r="P286" s="565"/>
      <c r="Q286" s="565"/>
      <c r="R286" s="565"/>
      <c r="S286" s="565"/>
      <c r="T286" s="565"/>
      <c r="U286" s="565"/>
      <c r="V286" s="565"/>
      <c r="W286" s="565"/>
      <c r="X286" s="568"/>
    </row>
    <row r="287" spans="4:24" ht="15" hidden="1" customHeight="1" x14ac:dyDescent="0.25">
      <c r="D287" s="564"/>
      <c r="E287" s="650" t="s">
        <v>630</v>
      </c>
      <c r="F287" s="653">
        <v>0.75</v>
      </c>
      <c r="G287" s="650" t="s">
        <v>1040</v>
      </c>
      <c r="H287" s="653">
        <v>0.09</v>
      </c>
      <c r="I287" s="565"/>
      <c r="J287" s="565"/>
      <c r="K287" s="565"/>
      <c r="L287" s="565"/>
      <c r="M287" s="565"/>
      <c r="N287" s="565"/>
      <c r="O287" s="565"/>
      <c r="P287" s="565"/>
      <c r="Q287" s="565"/>
      <c r="R287" s="565"/>
      <c r="S287" s="565"/>
      <c r="T287" s="565"/>
      <c r="U287" s="565"/>
      <c r="V287" s="565"/>
      <c r="W287" s="565"/>
      <c r="X287" s="568"/>
    </row>
    <row r="288" spans="4:24" ht="15" hidden="1" customHeight="1" x14ac:dyDescent="0.25">
      <c r="D288" s="564"/>
      <c r="E288" s="650" t="s">
        <v>40</v>
      </c>
      <c r="F288" s="653"/>
      <c r="G288" s="650"/>
      <c r="H288" s="653"/>
      <c r="I288" s="565"/>
      <c r="J288" s="565"/>
      <c r="K288" s="565"/>
      <c r="L288" s="565"/>
      <c r="M288" s="565"/>
      <c r="N288" s="565"/>
      <c r="O288" s="565"/>
      <c r="P288" s="565"/>
      <c r="Q288" s="565"/>
      <c r="R288" s="565"/>
      <c r="S288" s="565"/>
      <c r="T288" s="565"/>
      <c r="U288" s="565"/>
      <c r="V288" s="565"/>
      <c r="W288" s="565"/>
      <c r="X288" s="568"/>
    </row>
    <row r="289" spans="4:24" ht="15" hidden="1" customHeight="1" x14ac:dyDescent="0.25">
      <c r="D289" s="564"/>
      <c r="E289" s="650" t="s">
        <v>380</v>
      </c>
      <c r="F289" s="653"/>
      <c r="G289" s="650"/>
      <c r="H289" s="653"/>
      <c r="I289" s="565"/>
      <c r="J289" s="565"/>
      <c r="K289" s="565"/>
      <c r="L289" s="565"/>
      <c r="M289" s="565"/>
      <c r="N289" s="565"/>
      <c r="O289" s="565"/>
      <c r="P289" s="565"/>
      <c r="Q289" s="565"/>
      <c r="R289" s="565"/>
      <c r="S289" s="565"/>
      <c r="T289" s="565"/>
      <c r="U289" s="565"/>
      <c r="V289" s="565"/>
      <c r="W289" s="565"/>
      <c r="X289" s="568"/>
    </row>
    <row r="290" spans="4:24" ht="15" hidden="1" customHeight="1" x14ac:dyDescent="0.25">
      <c r="D290" s="564"/>
      <c r="E290" s="650" t="s">
        <v>1042</v>
      </c>
      <c r="F290" s="653"/>
      <c r="G290" s="650" t="s">
        <v>1007</v>
      </c>
      <c r="H290" s="653"/>
      <c r="I290" s="565"/>
      <c r="J290" s="565"/>
      <c r="K290" s="565"/>
      <c r="L290" s="565"/>
      <c r="M290" s="565"/>
      <c r="N290" s="565"/>
      <c r="O290" s="565"/>
      <c r="P290" s="565"/>
      <c r="Q290" s="565"/>
      <c r="R290" s="565"/>
      <c r="S290" s="565"/>
      <c r="T290" s="565"/>
      <c r="U290" s="565"/>
      <c r="V290" s="565"/>
      <c r="W290" s="565"/>
      <c r="X290" s="568"/>
    </row>
    <row r="291" spans="4:24" ht="15" hidden="1" customHeight="1" x14ac:dyDescent="0.25">
      <c r="D291" s="564"/>
      <c r="E291" s="650" t="s">
        <v>951</v>
      </c>
      <c r="F291" s="653">
        <v>0.75</v>
      </c>
      <c r="G291" s="650" t="s">
        <v>1008</v>
      </c>
      <c r="H291" s="653"/>
      <c r="I291" s="565"/>
      <c r="J291" s="565"/>
      <c r="K291" s="565"/>
      <c r="L291" s="565"/>
      <c r="M291" s="565"/>
      <c r="N291" s="565"/>
      <c r="O291" s="565"/>
      <c r="P291" s="565"/>
      <c r="Q291" s="565"/>
      <c r="R291" s="565"/>
      <c r="S291" s="565"/>
      <c r="T291" s="565"/>
      <c r="U291" s="565"/>
      <c r="V291" s="565"/>
      <c r="W291" s="565"/>
      <c r="X291" s="568"/>
    </row>
    <row r="292" spans="4:24" ht="15" hidden="1" customHeight="1" x14ac:dyDescent="0.25">
      <c r="D292" s="564"/>
      <c r="E292" s="650" t="s">
        <v>952</v>
      </c>
      <c r="F292" s="653">
        <v>0.75</v>
      </c>
      <c r="G292" s="650" t="s">
        <v>1011</v>
      </c>
      <c r="H292" s="653"/>
      <c r="I292" s="565"/>
      <c r="J292" s="565"/>
      <c r="K292" s="565"/>
      <c r="L292" s="565"/>
      <c r="M292" s="565"/>
      <c r="N292" s="565"/>
      <c r="O292" s="565"/>
      <c r="P292" s="565"/>
      <c r="Q292" s="565"/>
      <c r="R292" s="565"/>
      <c r="S292" s="565"/>
      <c r="T292" s="565"/>
      <c r="U292" s="565"/>
      <c r="V292" s="565"/>
      <c r="W292" s="565"/>
      <c r="X292" s="568"/>
    </row>
    <row r="293" spans="4:24" ht="15" hidden="1" customHeight="1" x14ac:dyDescent="0.25">
      <c r="D293" s="564"/>
      <c r="E293" s="650" t="s">
        <v>372</v>
      </c>
      <c r="F293" s="653">
        <v>0.7</v>
      </c>
      <c r="G293" s="650" t="s">
        <v>1002</v>
      </c>
      <c r="H293" s="653"/>
      <c r="I293" s="565"/>
      <c r="J293" s="565"/>
      <c r="K293" s="565"/>
      <c r="L293" s="565"/>
      <c r="M293" s="565"/>
      <c r="N293" s="565"/>
      <c r="O293" s="565"/>
      <c r="P293" s="565"/>
      <c r="Q293" s="565"/>
      <c r="R293" s="565"/>
      <c r="S293" s="565"/>
      <c r="T293" s="565"/>
      <c r="U293" s="565"/>
      <c r="V293" s="565"/>
      <c r="W293" s="565"/>
      <c r="X293" s="568"/>
    </row>
    <row r="294" spans="4:24" ht="15" hidden="1" customHeight="1" x14ac:dyDescent="0.25">
      <c r="D294" s="564"/>
      <c r="E294" s="650" t="s">
        <v>373</v>
      </c>
      <c r="F294" s="653">
        <v>0.75</v>
      </c>
      <c r="G294" s="650" t="s">
        <v>965</v>
      </c>
      <c r="H294" s="653"/>
      <c r="I294" s="565"/>
      <c r="J294" s="565"/>
      <c r="K294" s="565"/>
      <c r="L294" s="565"/>
      <c r="M294" s="565"/>
      <c r="N294" s="565"/>
      <c r="O294" s="565"/>
      <c r="P294" s="565"/>
      <c r="Q294" s="565"/>
      <c r="R294" s="565"/>
      <c r="S294" s="565"/>
      <c r="T294" s="565"/>
      <c r="U294" s="565"/>
      <c r="V294" s="565"/>
      <c r="W294" s="565"/>
      <c r="X294" s="568"/>
    </row>
    <row r="295" spans="4:24" ht="15" hidden="1" customHeight="1" x14ac:dyDescent="0.25">
      <c r="D295" s="564"/>
      <c r="E295" s="650" t="s">
        <v>1001</v>
      </c>
      <c r="F295" s="653">
        <v>0.75</v>
      </c>
      <c r="G295" s="650" t="s">
        <v>1002</v>
      </c>
      <c r="H295" s="653"/>
      <c r="I295" s="565"/>
      <c r="J295" s="565"/>
      <c r="K295" s="565"/>
      <c r="L295" s="565"/>
      <c r="M295" s="565"/>
      <c r="N295" s="565"/>
      <c r="O295" s="565"/>
      <c r="P295" s="565"/>
      <c r="Q295" s="565"/>
      <c r="R295" s="565"/>
      <c r="S295" s="565"/>
      <c r="T295" s="565"/>
      <c r="U295" s="565"/>
      <c r="V295" s="565"/>
      <c r="W295" s="565"/>
      <c r="X295" s="568"/>
    </row>
    <row r="296" spans="4:24" ht="15" hidden="1" customHeight="1" x14ac:dyDescent="0.25">
      <c r="D296" s="564"/>
      <c r="E296" s="650" t="s">
        <v>967</v>
      </c>
      <c r="F296" s="653"/>
      <c r="G296" s="650" t="s">
        <v>968</v>
      </c>
      <c r="H296" s="653">
        <v>7.6999999999999999E-2</v>
      </c>
      <c r="I296" s="565"/>
      <c r="J296" s="565"/>
      <c r="K296" s="565"/>
      <c r="L296" s="565"/>
      <c r="M296" s="565"/>
      <c r="N296" s="565"/>
      <c r="O296" s="565"/>
      <c r="P296" s="565"/>
      <c r="Q296" s="565"/>
      <c r="R296" s="565"/>
      <c r="S296" s="565"/>
      <c r="T296" s="565"/>
      <c r="U296" s="565"/>
      <c r="V296" s="565"/>
      <c r="W296" s="565"/>
      <c r="X296" s="568"/>
    </row>
    <row r="297" spans="4:24" ht="15" hidden="1" customHeight="1" x14ac:dyDescent="0.25">
      <c r="D297" s="564"/>
      <c r="E297" s="650" t="s">
        <v>985</v>
      </c>
      <c r="F297" s="653"/>
      <c r="G297" s="650" t="s">
        <v>987</v>
      </c>
      <c r="H297" s="653"/>
      <c r="I297" s="565"/>
      <c r="J297" s="565"/>
      <c r="K297" s="565"/>
      <c r="L297" s="565"/>
      <c r="M297" s="565"/>
      <c r="N297" s="565"/>
      <c r="O297" s="565"/>
      <c r="P297" s="565"/>
      <c r="Q297" s="565"/>
      <c r="R297" s="565"/>
      <c r="S297" s="565"/>
      <c r="T297" s="565"/>
      <c r="U297" s="565"/>
      <c r="V297" s="565"/>
      <c r="W297" s="565"/>
      <c r="X297" s="568"/>
    </row>
    <row r="298" spans="4:24" ht="15" hidden="1" customHeight="1" x14ac:dyDescent="0.25">
      <c r="D298" s="564"/>
      <c r="E298" s="650" t="s">
        <v>631</v>
      </c>
      <c r="F298" s="653">
        <v>0.74</v>
      </c>
      <c r="G298" s="650" t="s">
        <v>1011</v>
      </c>
      <c r="H298" s="653"/>
      <c r="I298" s="565"/>
      <c r="J298" s="565"/>
      <c r="K298" s="565"/>
      <c r="L298" s="565"/>
      <c r="M298" s="565"/>
      <c r="N298" s="565"/>
      <c r="O298" s="565"/>
      <c r="P298" s="565"/>
      <c r="Q298" s="565"/>
      <c r="R298" s="565"/>
      <c r="S298" s="565"/>
      <c r="T298" s="565"/>
      <c r="U298" s="565"/>
      <c r="V298" s="565"/>
      <c r="W298" s="565"/>
      <c r="X298" s="568"/>
    </row>
    <row r="299" spans="4:24" ht="15" hidden="1" customHeight="1" x14ac:dyDescent="0.25">
      <c r="D299" s="564"/>
      <c r="E299" s="650" t="s">
        <v>632</v>
      </c>
      <c r="F299" s="653">
        <v>0.76500000000000001</v>
      </c>
      <c r="G299" s="650" t="s">
        <v>1010</v>
      </c>
      <c r="H299" s="653">
        <v>0.1</v>
      </c>
      <c r="I299" s="565"/>
      <c r="J299" s="565"/>
      <c r="K299" s="565"/>
      <c r="L299" s="565"/>
      <c r="M299" s="565"/>
      <c r="N299" s="565"/>
      <c r="O299" s="565"/>
      <c r="P299" s="565"/>
      <c r="Q299" s="565"/>
      <c r="R299" s="565"/>
      <c r="S299" s="565"/>
      <c r="T299" s="565"/>
      <c r="U299" s="565"/>
      <c r="V299" s="565"/>
      <c r="W299" s="565"/>
      <c r="X299" s="568"/>
    </row>
    <row r="300" spans="4:24" ht="15" hidden="1" customHeight="1" x14ac:dyDescent="0.25">
      <c r="D300" s="564"/>
      <c r="E300" s="650" t="s">
        <v>633</v>
      </c>
      <c r="F300" s="653">
        <v>0.76</v>
      </c>
      <c r="G300" s="650" t="s">
        <v>1015</v>
      </c>
      <c r="H300" s="653">
        <v>0.1</v>
      </c>
      <c r="I300" s="565"/>
      <c r="J300" s="565"/>
      <c r="K300" s="565"/>
      <c r="L300" s="565"/>
      <c r="M300" s="565"/>
      <c r="N300" s="565"/>
      <c r="O300" s="565"/>
      <c r="P300" s="565"/>
      <c r="Q300" s="565"/>
      <c r="R300" s="565"/>
      <c r="S300" s="565"/>
      <c r="T300" s="565"/>
      <c r="U300" s="565"/>
      <c r="V300" s="565"/>
      <c r="W300" s="565"/>
      <c r="X300" s="568"/>
    </row>
    <row r="301" spans="4:24" ht="15" hidden="1" customHeight="1" x14ac:dyDescent="0.25">
      <c r="D301" s="564"/>
      <c r="E301" s="650" t="s">
        <v>634</v>
      </c>
      <c r="F301" s="653">
        <v>0.75</v>
      </c>
      <c r="G301" s="650" t="s">
        <v>1002</v>
      </c>
      <c r="H301" s="653">
        <v>0.1</v>
      </c>
      <c r="I301" s="565"/>
      <c r="J301" s="565"/>
      <c r="K301" s="565"/>
      <c r="L301" s="565"/>
      <c r="M301" s="565"/>
      <c r="N301" s="565"/>
      <c r="O301" s="565"/>
      <c r="P301" s="565"/>
      <c r="Q301" s="565"/>
      <c r="R301" s="565"/>
      <c r="S301" s="565"/>
      <c r="T301" s="565"/>
      <c r="U301" s="565"/>
      <c r="V301" s="565"/>
      <c r="W301" s="565"/>
      <c r="X301" s="568"/>
    </row>
    <row r="302" spans="4:24" ht="15" hidden="1" customHeight="1" x14ac:dyDescent="0.25">
      <c r="D302" s="564"/>
      <c r="E302" s="650" t="s">
        <v>635</v>
      </c>
      <c r="F302" s="653">
        <v>0.73</v>
      </c>
      <c r="G302" s="650" t="s">
        <v>1002</v>
      </c>
      <c r="H302" s="653">
        <v>0.1</v>
      </c>
      <c r="I302" s="565"/>
      <c r="J302" s="565"/>
      <c r="K302" s="565"/>
      <c r="L302" s="565"/>
      <c r="M302" s="565"/>
      <c r="N302" s="565"/>
      <c r="O302" s="565"/>
      <c r="P302" s="565"/>
      <c r="Q302" s="565"/>
      <c r="R302" s="565"/>
      <c r="S302" s="565"/>
      <c r="T302" s="565"/>
      <c r="U302" s="565"/>
      <c r="V302" s="565"/>
      <c r="W302" s="565"/>
      <c r="X302" s="568"/>
    </row>
    <row r="303" spans="4:24" ht="15" hidden="1" customHeight="1" x14ac:dyDescent="0.25">
      <c r="D303" s="569"/>
      <c r="E303" s="651" t="s">
        <v>40</v>
      </c>
      <c r="F303" s="651"/>
      <c r="G303" s="651"/>
      <c r="H303" s="651"/>
      <c r="I303" s="570"/>
      <c r="J303" s="570"/>
      <c r="K303" s="570"/>
      <c r="L303" s="570"/>
      <c r="M303" s="570"/>
      <c r="N303" s="570"/>
      <c r="O303" s="570"/>
      <c r="P303" s="570"/>
      <c r="Q303" s="570"/>
      <c r="R303" s="570"/>
      <c r="S303" s="570"/>
      <c r="T303" s="570"/>
      <c r="U303" s="570"/>
      <c r="V303" s="570"/>
      <c r="W303" s="570"/>
      <c r="X303" s="571"/>
    </row>
    <row r="304" spans="4:24" ht="15" hidden="1" customHeight="1" x14ac:dyDescent="0.25">
      <c r="E304" s="652"/>
      <c r="F304" s="652"/>
      <c r="G304" s="652"/>
      <c r="H304" s="652"/>
    </row>
    <row r="305" spans="5:8" ht="15" hidden="1" customHeight="1" x14ac:dyDescent="0.25">
      <c r="E305" s="652"/>
      <c r="F305" s="652"/>
      <c r="G305" s="652"/>
      <c r="H305" s="652"/>
    </row>
    <row r="306" spans="5:8" ht="15" customHeight="1" x14ac:dyDescent="0.25">
      <c r="E306" s="652"/>
      <c r="F306" s="652"/>
      <c r="G306" s="652"/>
      <c r="H306" s="652"/>
    </row>
    <row r="307" spans="5:8" ht="15" customHeight="1" x14ac:dyDescent="0.25">
      <c r="E307" s="652"/>
      <c r="F307" s="652"/>
      <c r="G307" s="652"/>
      <c r="H307" s="652"/>
    </row>
    <row r="308" spans="5:8" ht="15" customHeight="1" x14ac:dyDescent="0.25">
      <c r="E308" s="652"/>
      <c r="F308" s="652"/>
      <c r="G308" s="652"/>
      <c r="H308" s="652"/>
    </row>
    <row r="309" spans="5:8" ht="15" customHeight="1" x14ac:dyDescent="0.25">
      <c r="E309" s="652"/>
      <c r="F309" s="652"/>
      <c r="G309" s="652"/>
      <c r="H309" s="652"/>
    </row>
    <row r="310" spans="5:8" ht="15" customHeight="1" x14ac:dyDescent="0.25">
      <c r="E310" s="652"/>
      <c r="F310" s="652"/>
      <c r="G310" s="652"/>
      <c r="H310" s="652"/>
    </row>
    <row r="311" spans="5:8" ht="15" customHeight="1" x14ac:dyDescent="0.25">
      <c r="E311" s="652"/>
      <c r="F311" s="652"/>
      <c r="G311" s="652"/>
      <c r="H311" s="652"/>
    </row>
    <row r="312" spans="5:8" ht="15" customHeight="1" x14ac:dyDescent="0.25">
      <c r="E312" s="652"/>
      <c r="F312" s="652"/>
      <c r="G312" s="652"/>
      <c r="H312" s="652"/>
    </row>
    <row r="313" spans="5:8" ht="15" customHeight="1" x14ac:dyDescent="0.25">
      <c r="E313" s="652"/>
      <c r="F313" s="652"/>
      <c r="G313" s="652"/>
      <c r="H313" s="652"/>
    </row>
  </sheetData>
  <sheetProtection algorithmName="SHA-512" hashValue="47RcE5ymqmAFx59pWHcF8xfVNhfYXuGbJC2Kdjlcqmn0ve25YRzUJdRRpE4I6/HGgEaU+9cnedzWrfD3X2ti2Q==" saltValue="yGfL6VGKfZtMiTdkg6zabA==" spinCount="100000" sheet="1" selectLockedCells="1"/>
  <dataConsolidate/>
  <mergeCells count="125">
    <mergeCell ref="AC51:AE51"/>
    <mergeCell ref="D71:E71"/>
    <mergeCell ref="AC47:AE47"/>
    <mergeCell ref="AC38:AE38"/>
    <mergeCell ref="X38:Y38"/>
    <mergeCell ref="AC49:AE49"/>
    <mergeCell ref="X47:Y47"/>
    <mergeCell ref="AC40:AE40"/>
    <mergeCell ref="AC42:AE42"/>
    <mergeCell ref="X42:Y42"/>
    <mergeCell ref="D47:I47"/>
    <mergeCell ref="X49:Y49"/>
    <mergeCell ref="AC53:AE53"/>
    <mergeCell ref="X40:Y40"/>
    <mergeCell ref="D78:E78"/>
    <mergeCell ref="D85:E85"/>
    <mergeCell ref="D64:E64"/>
    <mergeCell ref="M89:O89"/>
    <mergeCell ref="M76:O76"/>
    <mergeCell ref="D74:G74"/>
    <mergeCell ref="J74:O74"/>
    <mergeCell ref="J60:O60"/>
    <mergeCell ref="Q24:S24"/>
    <mergeCell ref="J85:K85"/>
    <mergeCell ref="J71:K71"/>
    <mergeCell ref="D81:G81"/>
    <mergeCell ref="F76:I76"/>
    <mergeCell ref="F83:I83"/>
    <mergeCell ref="J81:O81"/>
    <mergeCell ref="J78:K78"/>
    <mergeCell ref="Q89:Z89"/>
    <mergeCell ref="S81:T81"/>
    <mergeCell ref="S67:T67"/>
    <mergeCell ref="S60:T60"/>
    <mergeCell ref="X51:Y51"/>
    <mergeCell ref="X53:Y53"/>
    <mergeCell ref="D26:L26"/>
    <mergeCell ref="D42:I42"/>
    <mergeCell ref="S74:T74"/>
    <mergeCell ref="M62:O62"/>
    <mergeCell ref="M83:O83"/>
    <mergeCell ref="F64:H64"/>
    <mergeCell ref="F78:H78"/>
    <mergeCell ref="F85:H85"/>
    <mergeCell ref="F71:H71"/>
    <mergeCell ref="T93:AF93"/>
    <mergeCell ref="L93:Q93"/>
    <mergeCell ref="AD89:AE89"/>
    <mergeCell ref="AD78:AE78"/>
    <mergeCell ref="AD85:AE85"/>
    <mergeCell ref="AD64:AE64"/>
    <mergeCell ref="AD71:AE71"/>
    <mergeCell ref="M28:N28"/>
    <mergeCell ref="D28:L28"/>
    <mergeCell ref="Q26:S26"/>
    <mergeCell ref="M26:N26"/>
    <mergeCell ref="O26:P26"/>
    <mergeCell ref="AE35:AF35"/>
    <mergeCell ref="M30:N30"/>
    <mergeCell ref="D38:I38"/>
    <mergeCell ref="M32:N32"/>
    <mergeCell ref="O32:P32"/>
    <mergeCell ref="D32:L32"/>
    <mergeCell ref="Q30:S30"/>
    <mergeCell ref="U21:AF32"/>
    <mergeCell ref="Q32:S32"/>
    <mergeCell ref="Q28:S28"/>
    <mergeCell ref="K4:Z4"/>
    <mergeCell ref="D24:L24"/>
    <mergeCell ref="D21:L21"/>
    <mergeCell ref="AD4:AH4"/>
    <mergeCell ref="L16:N16"/>
    <mergeCell ref="AB10:AD10"/>
    <mergeCell ref="O14:Q14"/>
    <mergeCell ref="W7:Y7"/>
    <mergeCell ref="H10:I10"/>
    <mergeCell ref="W10:Y10"/>
    <mergeCell ref="Q20:S20"/>
    <mergeCell ref="R10:S10"/>
    <mergeCell ref="W14:Y14"/>
    <mergeCell ref="O21:P21"/>
    <mergeCell ref="M22:N22"/>
    <mergeCell ref="Q21:S21"/>
    <mergeCell ref="AB14:AD14"/>
    <mergeCell ref="V16:W16"/>
    <mergeCell ref="Y16:AB16"/>
    <mergeCell ref="Q22:S22"/>
    <mergeCell ref="O24:P24"/>
    <mergeCell ref="D7:K7"/>
    <mergeCell ref="P7:S7"/>
    <mergeCell ref="O22:P22"/>
    <mergeCell ref="AD3:AH3"/>
    <mergeCell ref="K2:Z3"/>
    <mergeCell ref="M24:N24"/>
    <mergeCell ref="D22:L22"/>
    <mergeCell ref="AB7:AG7"/>
    <mergeCell ref="M10:O10"/>
    <mergeCell ref="D60:G60"/>
    <mergeCell ref="F69:I69"/>
    <mergeCell ref="M69:O69"/>
    <mergeCell ref="D53:I53"/>
    <mergeCell ref="M21:N21"/>
    <mergeCell ref="M20:N20"/>
    <mergeCell ref="O20:P20"/>
    <mergeCell ref="D40:I40"/>
    <mergeCell ref="D49:I49"/>
    <mergeCell ref="F62:I62"/>
    <mergeCell ref="N57:P57"/>
    <mergeCell ref="D67:G67"/>
    <mergeCell ref="O28:P28"/>
    <mergeCell ref="D30:L30"/>
    <mergeCell ref="O30:P30"/>
    <mergeCell ref="J64:K64"/>
    <mergeCell ref="D51:I51"/>
    <mergeCell ref="J67:O67"/>
    <mergeCell ref="D99:E99"/>
    <mergeCell ref="M97:O97"/>
    <mergeCell ref="Q97:R97"/>
    <mergeCell ref="V97:AA97"/>
    <mergeCell ref="AE97:AF97"/>
    <mergeCell ref="M99:O99"/>
    <mergeCell ref="Q99:R99"/>
    <mergeCell ref="V99:AA99"/>
    <mergeCell ref="AE99:AF99"/>
    <mergeCell ref="I99:J99"/>
  </mergeCells>
  <conditionalFormatting sqref="Z38">
    <cfRule type="expression" dxfId="366" priority="148" stopIfTrue="1">
      <formula>$D38="keine Rast"</formula>
    </cfRule>
  </conditionalFormatting>
  <conditionalFormatting sqref="AB38">
    <cfRule type="expression" dxfId="365" priority="147" stopIfTrue="1">
      <formula>$D38="keine Rast"</formula>
    </cfRule>
  </conditionalFormatting>
  <conditionalFormatting sqref="Z47">
    <cfRule type="expression" dxfId="364" priority="141" stopIfTrue="1">
      <formula>D47="keine Rast"</formula>
    </cfRule>
  </conditionalFormatting>
  <conditionalFormatting sqref="AB47">
    <cfRule type="expression" dxfId="363" priority="140" stopIfTrue="1">
      <formula>D47="keine Rast"</formula>
    </cfRule>
  </conditionalFormatting>
  <conditionalFormatting sqref="X47:Y47">
    <cfRule type="expression" dxfId="362" priority="138" stopIfTrue="1">
      <formula>$D47="keine rast"</formula>
    </cfRule>
  </conditionalFormatting>
  <conditionalFormatting sqref="X49:Y49">
    <cfRule type="expression" dxfId="361" priority="132" stopIfTrue="1">
      <formula>$D49="keine rast"</formula>
    </cfRule>
  </conditionalFormatting>
  <conditionalFormatting sqref="Z49">
    <cfRule type="expression" dxfId="360" priority="135" stopIfTrue="1">
      <formula>D49="keine Rast"</formula>
    </cfRule>
  </conditionalFormatting>
  <conditionalFormatting sqref="AB49">
    <cfRule type="expression" dxfId="359" priority="134" stopIfTrue="1">
      <formula>D49="keine Rast"</formula>
    </cfRule>
  </conditionalFormatting>
  <conditionalFormatting sqref="Z51">
    <cfRule type="expression" dxfId="358" priority="130" stopIfTrue="1">
      <formula>D51="keine Rast"</formula>
    </cfRule>
  </conditionalFormatting>
  <conditionalFormatting sqref="AB51">
    <cfRule type="expression" dxfId="357" priority="129" stopIfTrue="1">
      <formula>D51="keine Rast"</formula>
    </cfRule>
  </conditionalFormatting>
  <conditionalFormatting sqref="X53:Y53">
    <cfRule type="expression" dxfId="356" priority="122" stopIfTrue="1">
      <formula>$D53="keine rast"</formula>
    </cfRule>
  </conditionalFormatting>
  <conditionalFormatting sqref="Z53">
    <cfRule type="expression" dxfId="355" priority="125" stopIfTrue="1">
      <formula>D53="keine Rast"</formula>
    </cfRule>
  </conditionalFormatting>
  <conditionalFormatting sqref="AB53">
    <cfRule type="expression" dxfId="354" priority="124" stopIfTrue="1">
      <formula>D53="keine Rast"</formula>
    </cfRule>
  </conditionalFormatting>
  <conditionalFormatting sqref="O30:P30">
    <cfRule type="expression" dxfId="353" priority="10">
      <formula>$D30=""</formula>
    </cfRule>
    <cfRule type="expression" dxfId="352" priority="119" stopIfTrue="1">
      <formula>$D30="&lt;malzsorte wählen&gt;"</formula>
    </cfRule>
    <cfRule type="expression" dxfId="351" priority="120" stopIfTrue="1">
      <formula>O22+O24+O26+O28+O30+O32=100%</formula>
    </cfRule>
  </conditionalFormatting>
  <conditionalFormatting sqref="M24:N24">
    <cfRule type="expression" dxfId="350" priority="24">
      <formula>$D24=""</formula>
    </cfRule>
    <cfRule type="expression" dxfId="349" priority="116" stopIfTrue="1">
      <formula>$D24="&lt;malzsorte wählen&gt;"</formula>
    </cfRule>
  </conditionalFormatting>
  <conditionalFormatting sqref="M22:N22">
    <cfRule type="expression" dxfId="348" priority="115" stopIfTrue="1">
      <formula>$D22="&lt;malzsorte wählen&gt;"</formula>
    </cfRule>
  </conditionalFormatting>
  <conditionalFormatting sqref="Q28:S28">
    <cfRule type="expression" dxfId="347" priority="13">
      <formula>$D28=""</formula>
    </cfRule>
    <cfRule type="expression" dxfId="346" priority="114" stopIfTrue="1">
      <formula>$D28="&lt;malzsorte wählen&gt;"</formula>
    </cfRule>
  </conditionalFormatting>
  <conditionalFormatting sqref="Q26:S26">
    <cfRule type="expression" dxfId="345" priority="17">
      <formula>$D26=""</formula>
    </cfRule>
    <cfRule type="expression" dxfId="344" priority="113" stopIfTrue="1">
      <formula>$D26="&lt;malzsorte wählen&gt;"</formula>
    </cfRule>
  </conditionalFormatting>
  <conditionalFormatting sqref="Q24:S24">
    <cfRule type="expression" dxfId="343" priority="22">
      <formula>$D24=""</formula>
    </cfRule>
    <cfRule type="expression" dxfId="342" priority="112" stopIfTrue="1">
      <formula>$D24="&lt;malzsorte wählen&gt;"</formula>
    </cfRule>
  </conditionalFormatting>
  <conditionalFormatting sqref="Q22:S22">
    <cfRule type="expression" dxfId="341" priority="111" stopIfTrue="1">
      <formula>$D22="&lt;malzsorte wählen&gt;"</formula>
    </cfRule>
  </conditionalFormatting>
  <conditionalFormatting sqref="O28:P28">
    <cfRule type="expression" dxfId="340" priority="14">
      <formula>$D28=""</formula>
    </cfRule>
    <cfRule type="expression" dxfId="339" priority="109" stopIfTrue="1">
      <formula>$D28="&lt;malzsorte wählen&gt;"</formula>
    </cfRule>
    <cfRule type="expression" dxfId="338" priority="110" stopIfTrue="1">
      <formula>O22+O24+O26+O28+O30+O32=100%</formula>
    </cfRule>
  </conditionalFormatting>
  <conditionalFormatting sqref="O22:P22">
    <cfRule type="expression" dxfId="337" priority="107" stopIfTrue="1">
      <formula>$D22="&lt;malzsorte wählen&gt;"</formula>
    </cfRule>
    <cfRule type="expression" dxfId="336" priority="108" stopIfTrue="1">
      <formula>O22+O24+O26+O28+O30+O32=100%</formula>
    </cfRule>
  </conditionalFormatting>
  <conditionalFormatting sqref="O24:P24">
    <cfRule type="expression" dxfId="335" priority="23">
      <formula>$D24=""</formula>
    </cfRule>
    <cfRule type="expression" dxfId="334" priority="105" stopIfTrue="1">
      <formula>$D24="&lt;malzsorte wählen&gt;"</formula>
    </cfRule>
    <cfRule type="expression" dxfId="333" priority="106" stopIfTrue="1">
      <formula>O22+O24+O26+O28+O30+O32=100%</formula>
    </cfRule>
  </conditionalFormatting>
  <conditionalFormatting sqref="O26:P26">
    <cfRule type="expression" dxfId="332" priority="18">
      <formula>$D26=""</formula>
    </cfRule>
    <cfRule type="expression" dxfId="331" priority="103" stopIfTrue="1">
      <formula>$D26="&lt;malzsorte wählen&gt;"</formula>
    </cfRule>
    <cfRule type="expression" dxfId="330" priority="104" stopIfTrue="1">
      <formula>O22+O24+O26+O28+O30+O32=100%</formula>
    </cfRule>
  </conditionalFormatting>
  <conditionalFormatting sqref="Q21:S21">
    <cfRule type="expression" dxfId="329" priority="102" stopIfTrue="1">
      <formula>$D21="&lt;malzsorte eintragen&gt;"</formula>
    </cfRule>
  </conditionalFormatting>
  <conditionalFormatting sqref="O21:P21">
    <cfRule type="cellIs" dxfId="328" priority="100" stopIfTrue="1" operator="equal">
      <formula>1</formula>
    </cfRule>
    <cfRule type="cellIs" dxfId="327" priority="101" stopIfTrue="1" operator="notEqual">
      <formula>1</formula>
    </cfRule>
  </conditionalFormatting>
  <conditionalFormatting sqref="O32:P32">
    <cfRule type="expression" dxfId="326" priority="6">
      <formula>$D32=""</formula>
    </cfRule>
    <cfRule type="expression" dxfId="325" priority="98" stopIfTrue="1">
      <formula>$D32="&lt;malzsorte wählen&gt;"</formula>
    </cfRule>
    <cfRule type="expression" dxfId="324" priority="99" stopIfTrue="1">
      <formula>O22+O24+O26+O28+O30+O32=100%</formula>
    </cfRule>
  </conditionalFormatting>
  <conditionalFormatting sqref="Q30:S30">
    <cfRule type="expression" dxfId="323" priority="9">
      <formula>$D30=""</formula>
    </cfRule>
    <cfRule type="expression" dxfId="322" priority="97" stopIfTrue="1">
      <formula>$D30="&lt;malzsorte wählen&gt;"</formula>
    </cfRule>
  </conditionalFormatting>
  <conditionalFormatting sqref="Q32:S32">
    <cfRule type="expression" dxfId="321" priority="5">
      <formula>$D32=""</formula>
    </cfRule>
    <cfRule type="expression" dxfId="320" priority="96" stopIfTrue="1">
      <formula>$D32="&lt;malzsorte wählen&gt;"</formula>
    </cfRule>
  </conditionalFormatting>
  <conditionalFormatting sqref="D38:I38 D40:I40 D42:I42 D47:I47 D49:I49 D51:I51 D53:I53">
    <cfRule type="cellIs" dxfId="319" priority="82" stopIfTrue="1" operator="equal">
      <formula>"keine Rast"</formula>
    </cfRule>
    <cfRule type="cellIs" dxfId="318" priority="83" stopIfTrue="1" operator="equal">
      <formula>"Rast eingeben!"</formula>
    </cfRule>
  </conditionalFormatting>
  <conditionalFormatting sqref="X38:Y38">
    <cfRule type="expression" dxfId="317" priority="69" stopIfTrue="1">
      <formula>$D38="keine rast"</formula>
    </cfRule>
  </conditionalFormatting>
  <conditionalFormatting sqref="AC38:AE38">
    <cfRule type="expression" dxfId="316" priority="68" stopIfTrue="1">
      <formula>$D38="keine rast"</formula>
    </cfRule>
  </conditionalFormatting>
  <conditionalFormatting sqref="Z40">
    <cfRule type="expression" dxfId="315" priority="67" stopIfTrue="1">
      <formula>$D40="keine Rast"</formula>
    </cfRule>
  </conditionalFormatting>
  <conditionalFormatting sqref="AB40">
    <cfRule type="expression" dxfId="314" priority="66" stopIfTrue="1">
      <formula>$D40="keine Rast"</formula>
    </cfRule>
  </conditionalFormatting>
  <conditionalFormatting sqref="X40:Y40">
    <cfRule type="expression" dxfId="313" priority="65" stopIfTrue="1">
      <formula>$D40="keine rast"</formula>
    </cfRule>
  </conditionalFormatting>
  <conditionalFormatting sqref="AC40:AE40">
    <cfRule type="expression" dxfId="312" priority="64" stopIfTrue="1">
      <formula>$D40="keine rast"</formula>
    </cfRule>
  </conditionalFormatting>
  <conditionalFormatting sqref="Z42">
    <cfRule type="expression" dxfId="311" priority="63" stopIfTrue="1">
      <formula>$D42="keine Rast"</formula>
    </cfRule>
  </conditionalFormatting>
  <conditionalFormatting sqref="AB42">
    <cfRule type="expression" dxfId="310" priority="62" stopIfTrue="1">
      <formula>$D42="keine Rast"</formula>
    </cfRule>
  </conditionalFormatting>
  <conditionalFormatting sqref="X42:Y42">
    <cfRule type="expression" dxfId="309" priority="61" stopIfTrue="1">
      <formula>$D42="keine rast"</formula>
    </cfRule>
  </conditionalFormatting>
  <conditionalFormatting sqref="AC42:AE42">
    <cfRule type="expression" dxfId="308" priority="60" stopIfTrue="1">
      <formula>$D42="keine rast"</formula>
    </cfRule>
  </conditionalFormatting>
  <conditionalFormatting sqref="AC47:AE47">
    <cfRule type="expression" dxfId="307" priority="59" stopIfTrue="1">
      <formula>$D47="keine rast"</formula>
    </cfRule>
  </conditionalFormatting>
  <conditionalFormatting sqref="AC49:AE49">
    <cfRule type="expression" dxfId="306" priority="58" stopIfTrue="1">
      <formula>$D49="keine rast"</formula>
    </cfRule>
  </conditionalFormatting>
  <conditionalFormatting sqref="AC51:AE51">
    <cfRule type="expression" dxfId="305" priority="57" stopIfTrue="1">
      <formula>$D51="keine rast"</formula>
    </cfRule>
  </conditionalFormatting>
  <conditionalFormatting sqref="AC53:AE53">
    <cfRule type="expression" dxfId="304" priority="56" stopIfTrue="1">
      <formula>$D53="keine rast"</formula>
    </cfRule>
  </conditionalFormatting>
  <conditionalFormatting sqref="D67">
    <cfRule type="cellIs" dxfId="303" priority="49" stopIfTrue="1" operator="equal">
      <formula>"keine 2. Gabe"</formula>
    </cfRule>
  </conditionalFormatting>
  <conditionalFormatting sqref="D74">
    <cfRule type="cellIs" dxfId="302" priority="48" stopIfTrue="1" operator="equal">
      <formula>"keine 3. Gabe"</formula>
    </cfRule>
  </conditionalFormatting>
  <conditionalFormatting sqref="D81">
    <cfRule type="cellIs" dxfId="301" priority="47" stopIfTrue="1" operator="equal">
      <formula>"keine 4. Gabe"</formula>
    </cfRule>
  </conditionalFormatting>
  <conditionalFormatting sqref="Z69:AA69 I67:AF67 E69:O70 D71:H71 I71:AF71 D71:AF71">
    <cfRule type="expression" dxfId="300" priority="165" stopIfTrue="1">
      <formula>$D$67="keine 2. Gabe"</formula>
    </cfRule>
  </conditionalFormatting>
  <conditionalFormatting sqref="I74:AF74 E76:AA76 D78:AF78">
    <cfRule type="expression" dxfId="299" priority="194" stopIfTrue="1">
      <formula>$D$74="keine 3. Gabe"</formula>
    </cfRule>
  </conditionalFormatting>
  <conditionalFormatting sqref="I81:AF81 E83:O84 Y83:Z83 D85:H85 I85:AF85 D85:AF85">
    <cfRule type="expression" dxfId="298" priority="223" stopIfTrue="1">
      <formula>$D$81="keine 4. Gabe"</formula>
    </cfRule>
  </conditionalFormatting>
  <conditionalFormatting sqref="M26:N26">
    <cfRule type="expression" dxfId="297" priority="19">
      <formula>$D26=""</formula>
    </cfRule>
    <cfRule type="expression" dxfId="296" priority="28" stopIfTrue="1">
      <formula>$D26="&lt;malzsorte wählen&gt;"</formula>
    </cfRule>
  </conditionalFormatting>
  <conditionalFormatting sqref="M28:N28">
    <cfRule type="expression" dxfId="295" priority="15">
      <formula>$D28=""</formula>
    </cfRule>
    <cfRule type="expression" dxfId="294" priority="27" stopIfTrue="1">
      <formula>$D28="&lt;malzsorte wählen&gt;"</formula>
    </cfRule>
  </conditionalFormatting>
  <conditionalFormatting sqref="M30:N30">
    <cfRule type="expression" dxfId="293" priority="11">
      <formula>$D30=""</formula>
    </cfRule>
    <cfRule type="expression" dxfId="292" priority="26" stopIfTrue="1">
      <formula>$D30="&lt;malzsorte wählen&gt;"</formula>
    </cfRule>
  </conditionalFormatting>
  <conditionalFormatting sqref="M32:N32">
    <cfRule type="expression" dxfId="291" priority="7">
      <formula>$D32=""</formula>
    </cfRule>
    <cfRule type="expression" dxfId="290" priority="25" stopIfTrue="1">
      <formula>$D32="&lt;malzsorte wählen&gt;"</formula>
    </cfRule>
  </conditionalFormatting>
  <conditionalFormatting sqref="D24:L24">
    <cfRule type="expression" dxfId="289" priority="21">
      <formula>$D24=""</formula>
    </cfRule>
  </conditionalFormatting>
  <conditionalFormatting sqref="D26:L26">
    <cfRule type="expression" dxfId="288" priority="20">
      <formula>$D26=""</formula>
    </cfRule>
  </conditionalFormatting>
  <conditionalFormatting sqref="D28:L28">
    <cfRule type="expression" dxfId="287" priority="16">
      <formula>$D28=""</formula>
    </cfRule>
  </conditionalFormatting>
  <conditionalFormatting sqref="D30:L30">
    <cfRule type="expression" dxfId="286" priority="12">
      <formula>$D30=""</formula>
    </cfRule>
  </conditionalFormatting>
  <conditionalFormatting sqref="D32:L32">
    <cfRule type="expression" dxfId="285" priority="8">
      <formula>$D32=""</formula>
    </cfRule>
  </conditionalFormatting>
  <conditionalFormatting sqref="X51:Y51">
    <cfRule type="expression" dxfId="284" priority="3" stopIfTrue="1">
      <formula>$D51="keine rast"</formula>
    </cfRule>
  </conditionalFormatting>
  <conditionalFormatting sqref="AD97">
    <cfRule type="expression" dxfId="283" priority="2" stopIfTrue="1">
      <formula>$D$81="keine 4. Gabe"</formula>
    </cfRule>
  </conditionalFormatting>
  <conditionalFormatting sqref="AD99">
    <cfRule type="expression" dxfId="282" priority="1" stopIfTrue="1">
      <formula>$D$81="keine 4. Gabe"</formula>
    </cfRule>
  </conditionalFormatting>
  <dataValidations count="13">
    <dataValidation type="list" allowBlank="1" showInputMessage="1" showErrorMessage="1" sqref="AB85 S85 AB78 S71 AB64 S64 AA62 AF67 AF60 X60 AB60 X74 AF74 AB74 AB81 AB67 X67 X81 AF81 AA76 AA69 Z83 AB71 S78" xr:uid="{00000000-0002-0000-0300-000000000000}">
      <formula1>$AU$60:$AV$60</formula1>
    </dataValidation>
    <dataValidation type="list" allowBlank="1" showInputMessage="1" showErrorMessage="1" sqref="F70:I70 F84:I84 F77:I77" xr:uid="{00000000-0002-0000-0300-000001000000}">
      <formula1>$AU$64:$AX$64</formula1>
    </dataValidation>
    <dataValidation type="list" allowBlank="1" showInputMessage="1" showErrorMessage="1" sqref="L93" xr:uid="{00000000-0002-0000-0300-000002000000}">
      <formula1>$AR$93:$AU$93</formula1>
    </dataValidation>
    <dataValidation type="list" allowBlank="1" showInputMessage="1" showErrorMessage="1" sqref="D81" xr:uid="{00000000-0002-0000-0300-000003000000}">
      <formula1>$AU$81:$AV$81</formula1>
    </dataValidation>
    <dataValidation type="list" allowBlank="1" showInputMessage="1" showErrorMessage="1" sqref="D74" xr:uid="{00000000-0002-0000-0300-000004000000}">
      <formula1>$AU$74:$AV$74</formula1>
    </dataValidation>
    <dataValidation type="list" allowBlank="1" showInputMessage="1" showErrorMessage="1" sqref="D67" xr:uid="{00000000-0002-0000-0300-000005000000}">
      <formula1>$AU$67:$AV$67</formula1>
    </dataValidation>
    <dataValidation type="list" allowBlank="1" showInputMessage="1" showErrorMessage="1" sqref="Y77 Y84 Y82 Y75 Y65:Y66 Y72:Y73 Y70 Y79:Y80 Y90:Y91 Y86:Y88 Y95 Y101" xr:uid="{00000000-0002-0000-0300-000006000000}">
      <formula1>#REF!</formula1>
    </dataValidation>
    <dataValidation type="list" allowBlank="1" showInputMessage="1" showErrorMessage="1" sqref="D28 D32 D30 D26 D24 D22" xr:uid="{00000000-0002-0000-0300-00000A000000}">
      <formula1>$D$109:$D$159</formula1>
    </dataValidation>
    <dataValidation type="list" allowBlank="1" showInputMessage="1" showErrorMessage="1" sqref="T93" xr:uid="{00000000-0002-0000-0300-00000B000000}">
      <formula1>INDIRECT(L93)</formula1>
    </dataValidation>
    <dataValidation type="list" allowBlank="1" showInputMessage="1" showErrorMessage="1" sqref="J60:O60 J81:O81 J74:O74 J67:O67" xr:uid="{7128E5F0-B3A6-4D7A-898F-CDE682F08431}">
      <formula1>$P$109:$P$248</formula1>
    </dataValidation>
    <dataValidation type="list" allowBlank="1" showInputMessage="1" showErrorMessage="1" sqref="D38:I38 D40:I40 D42:I42" xr:uid="{00000000-0002-0000-0300-000007000000}">
      <formula1>$T$109:$T$117</formula1>
    </dataValidation>
    <dataValidation type="list" allowBlank="1" showInputMessage="1" showErrorMessage="1" sqref="D47:I47 D49:I49 D51:I51 D53:I53" xr:uid="{00000000-0002-0000-0300-000008000000}">
      <formula1>$W$109:$W$118</formula1>
    </dataValidation>
    <dataValidation type="list" allowBlank="1" showInputMessage="1" showErrorMessage="1" sqref="AB7:AG7" xr:uid="{00000000-0002-0000-0300-000009000000}">
      <formula1>$G$109:$G$136</formula1>
    </dataValidation>
  </dataValidations>
  <printOptions horizontalCentered="1"/>
  <pageMargins left="0.70866141732283472" right="0.70866141732283472" top="0.59055118110236227" bottom="0.59055118110236227" header="0.51181102362204722" footer="0.51181102362204722"/>
  <pageSetup paperSize="9" orientation="portrait" r:id="rId1"/>
  <headerFooter alignWithMargins="0">
    <oddFooter>&amp;R&amp;"Arial,Fett"www.bierbrauerei.net</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AZ265"/>
  <sheetViews>
    <sheetView showGridLines="0" showRowColHeaders="0" showRuler="0" showWhiteSpace="0" zoomScale="130" zoomScaleNormal="130" zoomScaleSheetLayoutView="120" zoomScalePageLayoutView="130" workbookViewId="0">
      <selection activeCell="K16" sqref="K16:M16"/>
    </sheetView>
  </sheetViews>
  <sheetFormatPr baseColWidth="10" defaultColWidth="2.88671875" defaultRowHeight="15" customHeight="1" x14ac:dyDescent="0.25"/>
  <cols>
    <col min="1" max="1" width="1.109375" style="2" customWidth="1"/>
    <col min="2" max="3" width="0.44140625" style="2" customWidth="1"/>
    <col min="4" max="4" width="3.33203125" style="2" customWidth="1"/>
    <col min="5" max="8" width="2.88671875" style="2" customWidth="1"/>
    <col min="9" max="9" width="3.6640625" style="2" customWidth="1"/>
    <col min="10" max="16" width="2.88671875" style="2" customWidth="1"/>
    <col min="17" max="17" width="3.33203125" style="2" customWidth="1"/>
    <col min="18" max="32" width="2.88671875" style="2" customWidth="1"/>
    <col min="33" max="33" width="1.6640625" style="2" customWidth="1"/>
    <col min="34" max="34" width="0.44140625" style="2" customWidth="1"/>
    <col min="35" max="40" width="2.88671875" style="2" customWidth="1"/>
    <col min="41" max="43" width="2.88671875" style="2" hidden="1" customWidth="1"/>
    <col min="44" max="52" width="4.109375" style="93" hidden="1" customWidth="1"/>
    <col min="53" max="16384" width="2.88671875" style="2"/>
  </cols>
  <sheetData>
    <row r="1" spans="2:52" ht="6" customHeight="1" thickBot="1" x14ac:dyDescent="0.3"/>
    <row r="2" spans="2:52" ht="15" customHeight="1" x14ac:dyDescent="0.25">
      <c r="B2" s="84"/>
      <c r="C2" s="85"/>
      <c r="D2" s="85"/>
      <c r="E2" s="85"/>
      <c r="F2" s="85"/>
      <c r="G2" s="85"/>
      <c r="H2" s="85"/>
      <c r="I2" s="85"/>
      <c r="J2" s="86"/>
      <c r="K2" s="1048" t="s">
        <v>37</v>
      </c>
      <c r="L2" s="1049"/>
      <c r="M2" s="1049"/>
      <c r="N2" s="1049"/>
      <c r="O2" s="1049"/>
      <c r="P2" s="1049"/>
      <c r="Q2" s="1049"/>
      <c r="R2" s="1049"/>
      <c r="S2" s="1049"/>
      <c r="T2" s="1049"/>
      <c r="U2" s="1049"/>
      <c r="V2" s="1049"/>
      <c r="W2" s="1049"/>
      <c r="X2" s="1049"/>
      <c r="Y2" s="1049"/>
      <c r="Z2" s="1050"/>
      <c r="AA2" s="6"/>
      <c r="AB2" s="6"/>
      <c r="AC2" s="6"/>
      <c r="AD2" s="6"/>
      <c r="AE2" s="6"/>
      <c r="AF2" s="6"/>
      <c r="AG2" s="6"/>
      <c r="AH2" s="67" t="s">
        <v>17</v>
      </c>
    </row>
    <row r="3" spans="2:52" ht="15" customHeight="1" x14ac:dyDescent="0.25">
      <c r="B3" s="87"/>
      <c r="C3" s="97"/>
      <c r="D3" s="97"/>
      <c r="E3" s="97"/>
      <c r="F3" s="506"/>
      <c r="G3" s="506"/>
      <c r="H3" s="98"/>
      <c r="I3" s="97"/>
      <c r="J3" s="1"/>
      <c r="K3" s="1051"/>
      <c r="L3" s="1052"/>
      <c r="M3" s="1052"/>
      <c r="N3" s="1052"/>
      <c r="O3" s="1052"/>
      <c r="P3" s="1052"/>
      <c r="Q3" s="1052"/>
      <c r="R3" s="1052"/>
      <c r="S3" s="1052"/>
      <c r="T3" s="1052"/>
      <c r="U3" s="1052"/>
      <c r="V3" s="1052"/>
      <c r="W3" s="1052"/>
      <c r="X3" s="1052"/>
      <c r="Y3" s="1052"/>
      <c r="Z3" s="1053"/>
      <c r="AA3" s="3"/>
      <c r="AB3" s="3"/>
      <c r="AC3" s="4" t="s">
        <v>18</v>
      </c>
      <c r="AD3" s="858">
        <f>vorbereitung!AE3</f>
        <v>43369</v>
      </c>
      <c r="AE3" s="858"/>
      <c r="AF3" s="858"/>
      <c r="AG3" s="858"/>
      <c r="AH3" s="859"/>
    </row>
    <row r="4" spans="2:52" ht="19.2" thickBot="1" x14ac:dyDescent="0.3">
      <c r="B4" s="88"/>
      <c r="C4" s="89"/>
      <c r="D4" s="89"/>
      <c r="E4" s="89"/>
      <c r="F4" s="90"/>
      <c r="G4" s="91"/>
      <c r="H4" s="89"/>
      <c r="I4" s="89"/>
      <c r="J4" s="92"/>
      <c r="K4" s="1054"/>
      <c r="L4" s="1055"/>
      <c r="M4" s="1055"/>
      <c r="N4" s="1055"/>
      <c r="O4" s="1055"/>
      <c r="P4" s="1055"/>
      <c r="Q4" s="1055"/>
      <c r="R4" s="1055"/>
      <c r="S4" s="1055"/>
      <c r="T4" s="1055"/>
      <c r="U4" s="1055"/>
      <c r="V4" s="1055"/>
      <c r="W4" s="1055"/>
      <c r="X4" s="1055"/>
      <c r="Y4" s="1055"/>
      <c r="Z4" s="1056"/>
      <c r="AA4" s="19"/>
      <c r="AB4" s="19"/>
      <c r="AC4" s="20" t="s">
        <v>26</v>
      </c>
      <c r="AD4" s="929">
        <f>vorbereitung!AE4</f>
        <v>43320</v>
      </c>
      <c r="AE4" s="929"/>
      <c r="AF4" s="929"/>
      <c r="AG4" s="929"/>
      <c r="AH4" s="930"/>
    </row>
    <row r="5" spans="2:52" s="3" customFormat="1" ht="3.75" customHeight="1" thickBot="1" x14ac:dyDescent="0.3">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R5" s="99"/>
      <c r="AS5" s="99"/>
      <c r="AT5" s="99"/>
      <c r="AU5" s="99"/>
      <c r="AV5" s="99"/>
      <c r="AW5" s="99"/>
      <c r="AX5" s="99"/>
      <c r="AY5" s="99"/>
      <c r="AZ5" s="99"/>
    </row>
    <row r="6" spans="2:52" s="10" customFormat="1" ht="3.75" customHeight="1" x14ac:dyDescent="0.25">
      <c r="B6" s="8"/>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9"/>
      <c r="AR6" s="93"/>
      <c r="AS6" s="93"/>
      <c r="AT6" s="93"/>
      <c r="AU6" s="93"/>
      <c r="AV6" s="93"/>
      <c r="AW6" s="93"/>
      <c r="AX6" s="93"/>
      <c r="AY6" s="93"/>
      <c r="AZ6" s="93"/>
    </row>
    <row r="7" spans="2:52" ht="14.25" customHeight="1" x14ac:dyDescent="0.25">
      <c r="B7" s="16"/>
      <c r="C7" s="3"/>
      <c r="D7" s="1072" t="str">
        <f>IF(ISBLANK(rezeptkarte!D7),"",rezeptkarte!D7)</f>
        <v/>
      </c>
      <c r="E7" s="1073"/>
      <c r="F7" s="1073"/>
      <c r="G7" s="1073"/>
      <c r="H7" s="1073"/>
      <c r="I7" s="1073"/>
      <c r="J7" s="1073"/>
      <c r="K7" s="1073"/>
      <c r="L7" s="1074"/>
      <c r="M7" s="306"/>
      <c r="N7" s="306"/>
      <c r="O7" s="4" t="s">
        <v>131</v>
      </c>
      <c r="P7" s="974" t="str">
        <f>IF(ISBLANK(vorbereitung!G7),"",vorbereitung!G7)</f>
        <v/>
      </c>
      <c r="Q7" s="975"/>
      <c r="R7" s="975"/>
      <c r="S7" s="976"/>
      <c r="T7" s="3"/>
      <c r="U7" s="3"/>
      <c r="V7" s="4" t="s">
        <v>0</v>
      </c>
      <c r="W7" s="940" t="str">
        <f>IF(ISBLANK(vorbereitung!O7),"",vorbereitung!O7)</f>
        <v/>
      </c>
      <c r="X7" s="941"/>
      <c r="Y7" s="942"/>
      <c r="Z7" s="3"/>
      <c r="AA7" s="4" t="s">
        <v>97</v>
      </c>
      <c r="AB7" s="1039" t="str">
        <f>rezeptkarte!AB7</f>
        <v>Bitte wählen!</v>
      </c>
      <c r="AC7" s="1040"/>
      <c r="AD7" s="1040"/>
      <c r="AE7" s="1040"/>
      <c r="AF7" s="1040"/>
      <c r="AG7" s="1041"/>
      <c r="AH7" s="17"/>
    </row>
    <row r="8" spans="2:52" s="10" customFormat="1" ht="3.75" customHeight="1" x14ac:dyDescent="0.25">
      <c r="B8" s="8"/>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9"/>
      <c r="AR8" s="93"/>
      <c r="AS8" s="93"/>
      <c r="AT8" s="93"/>
      <c r="AU8" s="93"/>
      <c r="AV8" s="93"/>
      <c r="AW8" s="93"/>
      <c r="AX8" s="93"/>
      <c r="AY8" s="93"/>
      <c r="AZ8" s="93"/>
    </row>
    <row r="9" spans="2:52" s="10" customFormat="1" ht="3" customHeight="1" x14ac:dyDescent="0.25">
      <c r="B9" s="8"/>
      <c r="C9" s="48"/>
      <c r="D9" s="52"/>
      <c r="E9" s="52"/>
      <c r="F9" s="52"/>
      <c r="G9" s="52"/>
      <c r="H9" s="52"/>
      <c r="I9" s="52"/>
      <c r="J9" s="52"/>
      <c r="K9" s="52"/>
      <c r="L9" s="52"/>
      <c r="M9" s="52"/>
      <c r="N9" s="52"/>
      <c r="O9" s="52"/>
      <c r="P9" s="52"/>
      <c r="Q9" s="537"/>
      <c r="R9" s="44"/>
      <c r="S9" s="44"/>
      <c r="T9" s="44"/>
      <c r="U9" s="44"/>
      <c r="V9" s="44"/>
      <c r="W9" s="44"/>
      <c r="X9" s="44"/>
      <c r="Y9" s="44"/>
      <c r="Z9" s="44"/>
      <c r="AA9" s="44"/>
      <c r="AB9" s="44"/>
      <c r="AC9" s="44"/>
      <c r="AD9" s="44"/>
      <c r="AE9" s="44"/>
      <c r="AF9" s="44"/>
      <c r="AG9" s="44"/>
      <c r="AH9" s="9"/>
      <c r="AR9" s="93"/>
      <c r="AS9" s="93"/>
      <c r="AT9" s="93"/>
      <c r="AU9" s="93"/>
      <c r="AV9" s="93"/>
      <c r="AW9" s="93"/>
      <c r="AX9" s="93"/>
      <c r="AY9" s="93"/>
      <c r="AZ9" s="93"/>
    </row>
    <row r="10" spans="2:52" s="10" customFormat="1" ht="12.75" customHeight="1" x14ac:dyDescent="0.25">
      <c r="B10" s="8"/>
      <c r="C10" s="535"/>
      <c r="D10" s="11"/>
      <c r="E10" s="41" t="s">
        <v>508</v>
      </c>
      <c r="F10" s="11"/>
      <c r="G10" s="11"/>
      <c r="H10" s="11"/>
      <c r="I10" s="11"/>
      <c r="J10" s="1086" t="str">
        <f>rezeptkarte!L16</f>
        <v>0,0 kg</v>
      </c>
      <c r="K10" s="1087"/>
      <c r="L10" s="1088"/>
      <c r="M10" s="11"/>
      <c r="N10" s="11"/>
      <c r="O10" s="39"/>
      <c r="P10" s="11"/>
      <c r="Q10" s="12"/>
      <c r="R10" s="306"/>
      <c r="S10" s="306" t="s">
        <v>93</v>
      </c>
      <c r="T10" s="223"/>
      <c r="U10" s="44"/>
      <c r="V10" s="44"/>
      <c r="W10" s="223"/>
      <c r="X10" s="44"/>
      <c r="Y10" s="538"/>
      <c r="Z10" s="44"/>
      <c r="AA10" s="44"/>
      <c r="AB10" s="44"/>
      <c r="AC10" s="228"/>
      <c r="AD10" s="44"/>
      <c r="AE10" s="44"/>
      <c r="AF10" s="223"/>
      <c r="AG10" s="44"/>
      <c r="AH10" s="9"/>
      <c r="AO10" s="2"/>
      <c r="AP10" s="2"/>
      <c r="AR10" s="93"/>
      <c r="AS10" s="93"/>
      <c r="AT10" s="93"/>
      <c r="AU10" s="93"/>
      <c r="AV10" s="93"/>
      <c r="AW10" s="93"/>
      <c r="AX10" s="93"/>
      <c r="AY10" s="93"/>
      <c r="AZ10" s="93"/>
    </row>
    <row r="11" spans="2:52" s="10" customFormat="1" ht="3" customHeight="1" x14ac:dyDescent="0.25">
      <c r="B11" s="8"/>
      <c r="C11" s="533"/>
      <c r="D11" s="39"/>
      <c r="E11" s="39"/>
      <c r="F11" s="39"/>
      <c r="G11" s="39"/>
      <c r="H11" s="39"/>
      <c r="I11" s="39"/>
      <c r="J11" s="39"/>
      <c r="K11" s="39"/>
      <c r="L11" s="39"/>
      <c r="M11" s="39"/>
      <c r="N11" s="39"/>
      <c r="O11" s="39"/>
      <c r="P11" s="39"/>
      <c r="Q11" s="534"/>
      <c r="R11" s="44"/>
      <c r="S11" s="1015" t="str">
        <f>IF(ISBLANK(rezeptkarte!U21),"",rezeptkarte!U21)</f>
        <v/>
      </c>
      <c r="T11" s="1016"/>
      <c r="U11" s="1016"/>
      <c r="V11" s="1016"/>
      <c r="W11" s="1016"/>
      <c r="X11" s="1016"/>
      <c r="Y11" s="1016"/>
      <c r="Z11" s="1016"/>
      <c r="AA11" s="1016"/>
      <c r="AB11" s="1017"/>
      <c r="AC11" s="44"/>
      <c r="AD11" s="44"/>
      <c r="AE11" s="44"/>
      <c r="AF11" s="44"/>
      <c r="AG11" s="44"/>
      <c r="AH11" s="9"/>
      <c r="AR11" s="93"/>
      <c r="AS11" s="93"/>
      <c r="AT11" s="93"/>
      <c r="AU11" s="93"/>
      <c r="AV11" s="93"/>
      <c r="AW11" s="93"/>
      <c r="AX11" s="93"/>
      <c r="AY11" s="93"/>
      <c r="AZ11" s="93"/>
    </row>
    <row r="12" spans="2:52" s="10" customFormat="1" ht="12.75" customHeight="1" x14ac:dyDescent="0.25">
      <c r="B12" s="8"/>
      <c r="C12" s="535"/>
      <c r="D12" s="390" t="s">
        <v>25</v>
      </c>
      <c r="E12" s="41" t="s">
        <v>509</v>
      </c>
      <c r="F12" s="11"/>
      <c r="G12" s="11"/>
      <c r="H12" s="11"/>
      <c r="I12" s="11"/>
      <c r="J12" s="11"/>
      <c r="K12" s="1089">
        <f>rezeptkarte!V16</f>
        <v>0</v>
      </c>
      <c r="L12" s="1090"/>
      <c r="M12" s="488" t="s">
        <v>422</v>
      </c>
      <c r="N12" s="1091" t="str">
        <f>rezeptkarte!Y16</f>
        <v/>
      </c>
      <c r="O12" s="1092"/>
      <c r="P12" s="1093"/>
      <c r="Q12" s="12"/>
      <c r="R12" s="44"/>
      <c r="S12" s="1018"/>
      <c r="T12" s="1019"/>
      <c r="U12" s="1019"/>
      <c r="V12" s="1019"/>
      <c r="W12" s="1019"/>
      <c r="X12" s="1019"/>
      <c r="Y12" s="1019"/>
      <c r="Z12" s="1019"/>
      <c r="AA12" s="1019"/>
      <c r="AB12" s="1020"/>
      <c r="AC12" s="228"/>
      <c r="AD12" s="44"/>
      <c r="AE12" s="44"/>
      <c r="AF12" s="223"/>
      <c r="AG12" s="44"/>
      <c r="AH12" s="9"/>
      <c r="AO12" s="2"/>
      <c r="AP12" s="2"/>
      <c r="AR12" s="93"/>
      <c r="AS12" s="93"/>
      <c r="AT12" s="93"/>
      <c r="AU12" s="93"/>
      <c r="AV12" s="93"/>
      <c r="AW12" s="93"/>
      <c r="AX12" s="93"/>
      <c r="AY12" s="93"/>
      <c r="AZ12" s="93"/>
    </row>
    <row r="13" spans="2:52" s="10" customFormat="1" ht="3" customHeight="1" x14ac:dyDescent="0.25">
      <c r="B13" s="8"/>
      <c r="C13" s="533"/>
      <c r="D13" s="39"/>
      <c r="E13" s="39"/>
      <c r="F13" s="39"/>
      <c r="G13" s="39"/>
      <c r="H13" s="39"/>
      <c r="I13" s="39"/>
      <c r="J13" s="39"/>
      <c r="K13" s="39"/>
      <c r="L13" s="39"/>
      <c r="M13" s="39"/>
      <c r="N13" s="39"/>
      <c r="O13" s="39"/>
      <c r="P13" s="39"/>
      <c r="Q13" s="534"/>
      <c r="R13" s="44"/>
      <c r="S13" s="1018"/>
      <c r="T13" s="1019"/>
      <c r="U13" s="1019"/>
      <c r="V13" s="1019"/>
      <c r="W13" s="1019"/>
      <c r="X13" s="1019"/>
      <c r="Y13" s="1019"/>
      <c r="Z13" s="1019"/>
      <c r="AA13" s="1019"/>
      <c r="AB13" s="1020"/>
      <c r="AC13" s="44"/>
      <c r="AD13" s="44"/>
      <c r="AE13" s="44"/>
      <c r="AF13" s="44"/>
      <c r="AG13" s="44"/>
      <c r="AH13" s="9"/>
      <c r="AR13" s="93"/>
      <c r="AS13" s="93"/>
      <c r="AT13" s="93"/>
      <c r="AU13" s="93"/>
      <c r="AV13" s="93"/>
      <c r="AW13" s="93"/>
      <c r="AX13" s="93"/>
      <c r="AY13" s="93"/>
      <c r="AZ13" s="93"/>
    </row>
    <row r="14" spans="2:52" s="10" customFormat="1" ht="12.75" customHeight="1" x14ac:dyDescent="0.25">
      <c r="B14" s="8"/>
      <c r="C14" s="536"/>
      <c r="D14" s="31" t="s">
        <v>25</v>
      </c>
      <c r="E14" s="41" t="s">
        <v>510</v>
      </c>
      <c r="F14" s="11"/>
      <c r="G14" s="11"/>
      <c r="H14" s="11"/>
      <c r="I14" s="11"/>
      <c r="J14" s="39"/>
      <c r="K14" s="11"/>
      <c r="L14" s="11"/>
      <c r="M14" s="13"/>
      <c r="N14" s="11"/>
      <c r="O14" s="11"/>
      <c r="P14" s="11"/>
      <c r="Q14" s="12"/>
      <c r="R14" s="44"/>
      <c r="S14" s="1018"/>
      <c r="T14" s="1019"/>
      <c r="U14" s="1019"/>
      <c r="V14" s="1019"/>
      <c r="W14" s="1019"/>
      <c r="X14" s="1019"/>
      <c r="Y14" s="1019"/>
      <c r="Z14" s="1019"/>
      <c r="AA14" s="1019"/>
      <c r="AB14" s="1020"/>
      <c r="AC14" s="228"/>
      <c r="AD14" s="44"/>
      <c r="AE14" s="44"/>
      <c r="AF14" s="223"/>
      <c r="AG14" s="44"/>
      <c r="AH14" s="9"/>
      <c r="AO14" s="463" t="s">
        <v>106</v>
      </c>
      <c r="AP14" s="463" t="s">
        <v>105</v>
      </c>
      <c r="AR14" s="93"/>
      <c r="AS14" s="93"/>
      <c r="AT14" s="93"/>
      <c r="AU14" s="93"/>
      <c r="AV14" s="93"/>
      <c r="AW14" s="93"/>
      <c r="AX14" s="93"/>
      <c r="AY14" s="93"/>
      <c r="AZ14" s="93"/>
    </row>
    <row r="15" spans="2:52" s="10" customFormat="1" ht="3" customHeight="1" x14ac:dyDescent="0.25">
      <c r="B15" s="8"/>
      <c r="C15" s="533"/>
      <c r="D15" s="39"/>
      <c r="E15" s="39"/>
      <c r="F15" s="39"/>
      <c r="G15" s="39"/>
      <c r="H15" s="39"/>
      <c r="I15" s="39"/>
      <c r="J15" s="39"/>
      <c r="K15" s="39"/>
      <c r="L15" s="39"/>
      <c r="M15" s="39"/>
      <c r="N15" s="39"/>
      <c r="O15" s="39"/>
      <c r="P15" s="39"/>
      <c r="Q15" s="534"/>
      <c r="R15" s="44"/>
      <c r="S15" s="1018"/>
      <c r="T15" s="1019"/>
      <c r="U15" s="1019"/>
      <c r="V15" s="1019"/>
      <c r="W15" s="1019"/>
      <c r="X15" s="1019"/>
      <c r="Y15" s="1019"/>
      <c r="Z15" s="1019"/>
      <c r="AA15" s="1019"/>
      <c r="AB15" s="1020"/>
      <c r="AC15" s="44"/>
      <c r="AD15" s="44"/>
      <c r="AE15" s="44"/>
      <c r="AF15" s="44"/>
      <c r="AG15" s="44"/>
      <c r="AH15" s="9"/>
      <c r="AR15" s="93"/>
      <c r="AS15" s="93"/>
      <c r="AT15" s="93"/>
      <c r="AU15" s="93"/>
      <c r="AV15" s="93"/>
      <c r="AW15" s="93"/>
      <c r="AX15" s="93"/>
      <c r="AY15" s="93"/>
      <c r="AZ15" s="93"/>
    </row>
    <row r="16" spans="2:52" s="10" customFormat="1" ht="12.75" customHeight="1" x14ac:dyDescent="0.25">
      <c r="B16" s="8"/>
      <c r="C16" s="536"/>
      <c r="D16" s="488"/>
      <c r="E16" s="11"/>
      <c r="F16" s="11"/>
      <c r="G16" s="11"/>
      <c r="H16" s="13"/>
      <c r="I16" s="13"/>
      <c r="J16" s="13" t="s">
        <v>23</v>
      </c>
      <c r="K16" s="1094"/>
      <c r="L16" s="1095"/>
      <c r="M16" s="1096"/>
      <c r="N16" s="488"/>
      <c r="O16" s="11"/>
      <c r="P16" s="11"/>
      <c r="Q16" s="12"/>
      <c r="R16" s="44"/>
      <c r="S16" s="1018"/>
      <c r="T16" s="1019"/>
      <c r="U16" s="1019"/>
      <c r="V16" s="1019"/>
      <c r="W16" s="1019"/>
      <c r="X16" s="1019"/>
      <c r="Y16" s="1019"/>
      <c r="Z16" s="1019"/>
      <c r="AA16" s="1019"/>
      <c r="AB16" s="1020"/>
      <c r="AC16" s="44"/>
      <c r="AD16" s="44"/>
      <c r="AE16" s="44"/>
      <c r="AF16" s="44"/>
      <c r="AG16" s="44"/>
      <c r="AH16" s="9"/>
      <c r="AO16" s="466"/>
      <c r="AP16" s="467"/>
      <c r="AR16" s="93"/>
      <c r="AS16" s="93"/>
      <c r="AT16" s="93"/>
      <c r="AU16" s="93"/>
      <c r="AV16" s="93"/>
      <c r="AW16" s="93"/>
      <c r="AX16" s="93"/>
      <c r="AY16" s="93"/>
      <c r="AZ16" s="93"/>
    </row>
    <row r="17" spans="2:52" s="10" customFormat="1" ht="3" customHeight="1" x14ac:dyDescent="0.25">
      <c r="B17" s="8"/>
      <c r="C17" s="533"/>
      <c r="D17" s="39"/>
      <c r="E17" s="39"/>
      <c r="F17" s="39"/>
      <c r="G17" s="39"/>
      <c r="H17" s="39"/>
      <c r="I17" s="39"/>
      <c r="J17" s="39"/>
      <c r="K17" s="39"/>
      <c r="L17" s="39"/>
      <c r="M17" s="39"/>
      <c r="N17" s="39"/>
      <c r="O17" s="39"/>
      <c r="P17" s="39"/>
      <c r="Q17" s="534"/>
      <c r="R17" s="44"/>
      <c r="S17" s="1018"/>
      <c r="T17" s="1019"/>
      <c r="U17" s="1019"/>
      <c r="V17" s="1019"/>
      <c r="W17" s="1019"/>
      <c r="X17" s="1019"/>
      <c r="Y17" s="1019"/>
      <c r="Z17" s="1019"/>
      <c r="AA17" s="1019"/>
      <c r="AB17" s="1020"/>
      <c r="AC17" s="44"/>
      <c r="AD17" s="44"/>
      <c r="AE17" s="44"/>
      <c r="AF17" s="44"/>
      <c r="AG17" s="44"/>
      <c r="AH17" s="9"/>
      <c r="AR17" s="93"/>
      <c r="AS17" s="93"/>
      <c r="AT17" s="93"/>
      <c r="AU17" s="93"/>
      <c r="AV17" s="93"/>
      <c r="AW17" s="93"/>
      <c r="AX17" s="93"/>
      <c r="AY17" s="93"/>
      <c r="AZ17" s="93"/>
    </row>
    <row r="18" spans="2:52" s="10" customFormat="1" ht="12.75" customHeight="1" x14ac:dyDescent="0.25">
      <c r="B18" s="8"/>
      <c r="C18" s="533"/>
      <c r="D18" s="11"/>
      <c r="E18" s="11"/>
      <c r="F18" s="11"/>
      <c r="G18" s="488"/>
      <c r="H18" s="11"/>
      <c r="I18" s="488"/>
      <c r="J18" s="488"/>
      <c r="K18" s="11"/>
      <c r="L18" s="14" t="s">
        <v>24</v>
      </c>
      <c r="M18" s="488" t="s">
        <v>422</v>
      </c>
      <c r="N18" s="1024" t="str">
        <f>IF(ISERROR((rezeptkarte!W14*(100-K16)*rezeptkarte!L16)/(K16*100)),"",(rezeptkarte!W14*(100-K16)*rezeptkarte!L16)/(K16*100))</f>
        <v/>
      </c>
      <c r="O18" s="1025"/>
      <c r="P18" s="1026"/>
      <c r="Q18" s="12"/>
      <c r="R18" s="44"/>
      <c r="S18" s="1018"/>
      <c r="T18" s="1019"/>
      <c r="U18" s="1019"/>
      <c r="V18" s="1019"/>
      <c r="W18" s="1019"/>
      <c r="X18" s="1019"/>
      <c r="Y18" s="1019"/>
      <c r="Z18" s="1019"/>
      <c r="AA18" s="1019"/>
      <c r="AB18" s="1020"/>
      <c r="AC18" s="44"/>
      <c r="AD18" s="44"/>
      <c r="AE18" s="44"/>
      <c r="AF18" s="44"/>
      <c r="AG18" s="44"/>
      <c r="AH18" s="9"/>
      <c r="AO18" s="466"/>
      <c r="AP18" s="467"/>
      <c r="AR18" s="93"/>
      <c r="AS18" s="93"/>
      <c r="AT18" s="93"/>
      <c r="AU18" s="93"/>
      <c r="AV18" s="93"/>
      <c r="AW18" s="93"/>
      <c r="AX18" s="93"/>
      <c r="AY18" s="93"/>
      <c r="AZ18" s="93"/>
    </row>
    <row r="19" spans="2:52" s="10" customFormat="1" ht="3" customHeight="1" x14ac:dyDescent="0.25">
      <c r="B19" s="8"/>
      <c r="C19" s="533"/>
      <c r="D19" s="39"/>
      <c r="E19" s="11"/>
      <c r="F19" s="11"/>
      <c r="G19" s="11"/>
      <c r="H19" s="11"/>
      <c r="I19" s="11"/>
      <c r="J19" s="11"/>
      <c r="K19" s="11"/>
      <c r="L19" s="11"/>
      <c r="M19" s="11"/>
      <c r="N19" s="11"/>
      <c r="O19" s="11"/>
      <c r="P19" s="11"/>
      <c r="Q19" s="12"/>
      <c r="R19" s="44"/>
      <c r="S19" s="1018"/>
      <c r="T19" s="1019"/>
      <c r="U19" s="1019"/>
      <c r="V19" s="1019"/>
      <c r="W19" s="1019"/>
      <c r="X19" s="1019"/>
      <c r="Y19" s="1019"/>
      <c r="Z19" s="1019"/>
      <c r="AA19" s="1019"/>
      <c r="AB19" s="1020"/>
      <c r="AC19" s="44"/>
      <c r="AD19" s="44"/>
      <c r="AE19" s="44"/>
      <c r="AF19" s="44"/>
      <c r="AG19" s="44"/>
      <c r="AH19" s="9"/>
      <c r="AO19" s="466"/>
      <c r="AP19" s="467"/>
      <c r="AR19" s="121"/>
      <c r="AS19" s="121"/>
      <c r="AT19" s="121"/>
      <c r="AU19" s="121"/>
      <c r="AV19" s="121"/>
      <c r="AW19" s="121"/>
      <c r="AX19" s="121"/>
      <c r="AY19" s="121"/>
      <c r="AZ19" s="121"/>
    </row>
    <row r="20" spans="2:52" s="10" customFormat="1" ht="12.75" customHeight="1" x14ac:dyDescent="0.25">
      <c r="B20" s="8"/>
      <c r="C20" s="533"/>
      <c r="D20" s="31" t="s">
        <v>25</v>
      </c>
      <c r="E20" s="41" t="s">
        <v>94</v>
      </c>
      <c r="F20" s="11"/>
      <c r="G20" s="11"/>
      <c r="H20" s="39"/>
      <c r="I20" s="11"/>
      <c r="J20" s="11"/>
      <c r="K20" s="11"/>
      <c r="L20" s="532"/>
      <c r="M20" s="488" t="s">
        <v>422</v>
      </c>
      <c r="N20" s="1024" t="str">
        <f>IF(ISERROR(N18+(rezeptkarte!L16*0.7)),"", N18+(rezeptkarte!L16*0.7))</f>
        <v/>
      </c>
      <c r="O20" s="1025"/>
      <c r="P20" s="1026"/>
      <c r="Q20" s="53"/>
      <c r="R20" s="44"/>
      <c r="S20" s="1018"/>
      <c r="T20" s="1019"/>
      <c r="U20" s="1019"/>
      <c r="V20" s="1019"/>
      <c r="W20" s="1019"/>
      <c r="X20" s="1019"/>
      <c r="Y20" s="1019"/>
      <c r="Z20" s="1019"/>
      <c r="AA20" s="1019"/>
      <c r="AB20" s="1020"/>
      <c r="AC20" s="228"/>
      <c r="AD20" s="491"/>
      <c r="AE20" s="491"/>
      <c r="AF20" s="491"/>
      <c r="AG20" s="44"/>
      <c r="AH20" s="9"/>
      <c r="AO20" s="466"/>
      <c r="AP20" s="467"/>
      <c r="AR20" s="121"/>
      <c r="AS20" s="121"/>
      <c r="AT20" s="121"/>
      <c r="AU20" s="121"/>
      <c r="AV20" s="121"/>
      <c r="AW20" s="121"/>
      <c r="AX20" s="121"/>
      <c r="AY20" s="121"/>
      <c r="AZ20" s="121"/>
    </row>
    <row r="21" spans="2:52" s="10" customFormat="1" ht="3" customHeight="1" x14ac:dyDescent="0.25">
      <c r="B21" s="8"/>
      <c r="C21" s="49"/>
      <c r="D21" s="50"/>
      <c r="E21" s="50"/>
      <c r="F21" s="50"/>
      <c r="G21" s="50"/>
      <c r="H21" s="50"/>
      <c r="I21" s="50"/>
      <c r="J21" s="50"/>
      <c r="K21" s="50"/>
      <c r="L21" s="50"/>
      <c r="M21" s="50"/>
      <c r="N21" s="50"/>
      <c r="O21" s="50"/>
      <c r="P21" s="50"/>
      <c r="Q21" s="51"/>
      <c r="R21" s="44"/>
      <c r="S21" s="1021"/>
      <c r="T21" s="1022"/>
      <c r="U21" s="1022"/>
      <c r="V21" s="1022"/>
      <c r="W21" s="1022"/>
      <c r="X21" s="1022"/>
      <c r="Y21" s="1022"/>
      <c r="Z21" s="1022"/>
      <c r="AA21" s="1022"/>
      <c r="AB21" s="1023"/>
      <c r="AC21" s="228"/>
      <c r="AD21" s="491"/>
      <c r="AE21" s="491"/>
      <c r="AF21" s="491"/>
      <c r="AG21" s="44"/>
      <c r="AH21" s="9"/>
      <c r="AO21" s="466"/>
      <c r="AP21" s="467"/>
      <c r="AR21" s="121"/>
      <c r="AS21" s="121"/>
      <c r="AT21" s="121"/>
      <c r="AU21" s="121"/>
      <c r="AV21" s="121"/>
      <c r="AW21" s="121"/>
      <c r="AX21" s="121"/>
      <c r="AY21" s="121"/>
      <c r="AZ21" s="121"/>
    </row>
    <row r="22" spans="2:52" s="10" customFormat="1" ht="2.25" customHeight="1" x14ac:dyDescent="0.25">
      <c r="B22" s="8"/>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9"/>
      <c r="AO22" s="466"/>
      <c r="AP22" s="467"/>
      <c r="AR22" s="93"/>
      <c r="AS22" s="93"/>
      <c r="AT22" s="93"/>
      <c r="AU22" s="93"/>
      <c r="AV22" s="93"/>
      <c r="AW22" s="93"/>
      <c r="AX22" s="93"/>
      <c r="AY22" s="93"/>
      <c r="AZ22" s="93"/>
    </row>
    <row r="23" spans="2:52" s="10" customFormat="1" ht="2.25" customHeight="1" x14ac:dyDescent="0.25">
      <c r="B23" s="8"/>
      <c r="C23" s="541"/>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3"/>
      <c r="AH23" s="9"/>
      <c r="AO23" s="466"/>
      <c r="AP23" s="467"/>
      <c r="AR23" s="93"/>
      <c r="AS23" s="93"/>
      <c r="AT23" s="93"/>
      <c r="AU23" s="93"/>
      <c r="AV23" s="93"/>
      <c r="AW23" s="93"/>
      <c r="AX23" s="93"/>
      <c r="AY23" s="93"/>
      <c r="AZ23" s="93"/>
    </row>
    <row r="24" spans="2:52" ht="14.25" customHeight="1" x14ac:dyDescent="0.25">
      <c r="B24" s="16"/>
      <c r="C24" s="58"/>
      <c r="D24" s="539" t="s">
        <v>528</v>
      </c>
      <c r="E24" s="3"/>
      <c r="F24" s="3"/>
      <c r="G24" s="3"/>
      <c r="H24" s="3"/>
      <c r="I24" s="1063" t="str">
        <f>rezeptkarte!Q22</f>
        <v/>
      </c>
      <c r="J24" s="1065"/>
      <c r="K24" s="1039" t="str">
        <f>rezeptkarte!D22</f>
        <v>&lt;Malzsorte wählen&gt;</v>
      </c>
      <c r="L24" s="1040"/>
      <c r="M24" s="1040"/>
      <c r="N24" s="1040"/>
      <c r="O24" s="1040"/>
      <c r="P24" s="1040"/>
      <c r="Q24" s="1040"/>
      <c r="R24" s="1041"/>
      <c r="S24" s="540"/>
      <c r="T24" s="15"/>
      <c r="U24" s="1063" t="str">
        <f>rezeptkarte!Q24</f>
        <v/>
      </c>
      <c r="V24" s="1064"/>
      <c r="W24" s="1065"/>
      <c r="X24" s="1039" t="str">
        <f>IF(ISBLANK(rezeptkarte!D24),"",rezeptkarte!D24)</f>
        <v>&lt;Malzsorte wählen&gt;</v>
      </c>
      <c r="Y24" s="1040"/>
      <c r="Z24" s="1040"/>
      <c r="AA24" s="1040"/>
      <c r="AB24" s="1040"/>
      <c r="AC24" s="1040"/>
      <c r="AD24" s="1040"/>
      <c r="AE24" s="1041"/>
      <c r="AF24" s="540"/>
      <c r="AG24" s="59"/>
      <c r="AH24" s="17"/>
      <c r="AL24" s="3"/>
      <c r="AM24" s="3"/>
      <c r="AN24" s="3"/>
      <c r="AO24" s="58"/>
      <c r="AP24" s="59"/>
    </row>
    <row r="25" spans="2:52" s="10" customFormat="1" ht="2.25" customHeight="1" x14ac:dyDescent="0.25">
      <c r="B25" s="8"/>
      <c r="C25" s="46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467"/>
      <c r="AH25" s="9"/>
      <c r="AO25" s="466"/>
      <c r="AP25" s="467"/>
      <c r="AR25" s="93"/>
      <c r="AS25" s="93"/>
      <c r="AT25" s="93"/>
      <c r="AU25" s="93"/>
      <c r="AV25" s="93"/>
      <c r="AW25" s="93"/>
      <c r="AX25" s="93"/>
      <c r="AY25" s="93"/>
      <c r="AZ25" s="93"/>
    </row>
    <row r="26" spans="2:52" ht="14.25" customHeight="1" x14ac:dyDescent="0.25">
      <c r="B26" s="16"/>
      <c r="C26" s="58"/>
      <c r="D26" s="539"/>
      <c r="E26" s="3"/>
      <c r="F26" s="3"/>
      <c r="G26" s="3"/>
      <c r="H26" s="3"/>
      <c r="I26" s="1063" t="str">
        <f>IF(ISERROR(rezeptkarte!Q26),"",rezeptkarte!Q26)</f>
        <v/>
      </c>
      <c r="J26" s="1065"/>
      <c r="K26" s="1039" t="str">
        <f>IF(ISBLANK(rezeptkarte!D26),"",rezeptkarte!D26)</f>
        <v>&lt;Malzsorte wählen&gt;</v>
      </c>
      <c r="L26" s="1040"/>
      <c r="M26" s="1040"/>
      <c r="N26" s="1040"/>
      <c r="O26" s="1040"/>
      <c r="P26" s="1040"/>
      <c r="Q26" s="1040"/>
      <c r="R26" s="1041"/>
      <c r="S26" s="540"/>
      <c r="T26" s="15"/>
      <c r="U26" s="1063" t="str">
        <f>rezeptkarte!Q28</f>
        <v/>
      </c>
      <c r="V26" s="1064"/>
      <c r="W26" s="1065"/>
      <c r="X26" s="1039" t="str">
        <f>IF(ISBLANK(rezeptkarte!D28),"",rezeptkarte!D28)</f>
        <v>&lt;Malzsorte wählen&gt;</v>
      </c>
      <c r="Y26" s="1040"/>
      <c r="Z26" s="1040"/>
      <c r="AA26" s="1040"/>
      <c r="AB26" s="1040"/>
      <c r="AC26" s="1040"/>
      <c r="AD26" s="1040"/>
      <c r="AE26" s="1041"/>
      <c r="AF26" s="540"/>
      <c r="AG26" s="59"/>
      <c r="AH26" s="17"/>
      <c r="AL26" s="3"/>
      <c r="AM26" s="3"/>
      <c r="AN26" s="3"/>
      <c r="AO26" s="58"/>
      <c r="AP26" s="59"/>
    </row>
    <row r="27" spans="2:52" s="10" customFormat="1" ht="2.25" customHeight="1" x14ac:dyDescent="0.25">
      <c r="B27" s="8"/>
      <c r="C27" s="466"/>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467"/>
      <c r="AH27" s="9"/>
      <c r="AO27" s="466"/>
      <c r="AP27" s="467"/>
      <c r="AR27" s="93"/>
      <c r="AS27" s="93"/>
      <c r="AT27" s="93"/>
      <c r="AU27" s="93"/>
      <c r="AV27" s="93"/>
      <c r="AW27" s="93"/>
      <c r="AX27" s="93"/>
      <c r="AY27" s="93"/>
      <c r="AZ27" s="93"/>
    </row>
    <row r="28" spans="2:52" ht="14.25" customHeight="1" x14ac:dyDescent="0.25">
      <c r="B28" s="16"/>
      <c r="C28" s="58"/>
      <c r="D28" s="539"/>
      <c r="E28" s="3"/>
      <c r="F28" s="3"/>
      <c r="G28" s="3"/>
      <c r="H28" s="3"/>
      <c r="I28" s="1063" t="str">
        <f>rezeptkarte!Q30</f>
        <v/>
      </c>
      <c r="J28" s="1065"/>
      <c r="K28" s="1039" t="str">
        <f>IF(ISBLANK(rezeptkarte!D30),"",rezeptkarte!D30)</f>
        <v>&lt;Malzsorte wählen&gt;</v>
      </c>
      <c r="L28" s="1040"/>
      <c r="M28" s="1040"/>
      <c r="N28" s="1040"/>
      <c r="O28" s="1040"/>
      <c r="P28" s="1040"/>
      <c r="Q28" s="1040"/>
      <c r="R28" s="1041"/>
      <c r="S28" s="540"/>
      <c r="T28" s="15"/>
      <c r="U28" s="1063" t="str">
        <f>rezeptkarte!Q32</f>
        <v/>
      </c>
      <c r="V28" s="1064"/>
      <c r="W28" s="1065"/>
      <c r="X28" s="1039" t="str">
        <f>IF(ISBLANK(rezeptkarte!D32),"",rezeptkarte!D32)</f>
        <v>&lt;Malzsorte wählen&gt;</v>
      </c>
      <c r="Y28" s="1040"/>
      <c r="Z28" s="1040"/>
      <c r="AA28" s="1040"/>
      <c r="AB28" s="1040"/>
      <c r="AC28" s="1040"/>
      <c r="AD28" s="1040"/>
      <c r="AE28" s="1041"/>
      <c r="AF28" s="540"/>
      <c r="AG28" s="59"/>
      <c r="AH28" s="17"/>
      <c r="AL28" s="3"/>
      <c r="AM28" s="3"/>
      <c r="AN28" s="3"/>
      <c r="AO28" s="58"/>
      <c r="AP28" s="59"/>
    </row>
    <row r="29" spans="2:52" s="10" customFormat="1" ht="2.25" customHeight="1" x14ac:dyDescent="0.25">
      <c r="B29" s="8"/>
      <c r="C29" s="544"/>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545"/>
      <c r="AH29" s="9"/>
      <c r="AO29" s="466"/>
      <c r="AP29" s="467"/>
      <c r="AR29" s="93"/>
      <c r="AS29" s="93"/>
      <c r="AT29" s="93"/>
      <c r="AU29" s="93"/>
      <c r="AV29" s="93"/>
      <c r="AW29" s="93"/>
      <c r="AX29" s="93"/>
      <c r="AY29" s="93"/>
      <c r="AZ29" s="93"/>
    </row>
    <row r="30" spans="2:52" s="10" customFormat="1" ht="2.25" customHeight="1" x14ac:dyDescent="0.25">
      <c r="B30" s="8"/>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9"/>
      <c r="AO30" s="466"/>
      <c r="AP30" s="467"/>
      <c r="AR30" s="93"/>
      <c r="AS30" s="93"/>
      <c r="AT30" s="93"/>
      <c r="AU30" s="93"/>
      <c r="AV30" s="93"/>
      <c r="AW30" s="93"/>
      <c r="AX30" s="93"/>
      <c r="AY30" s="93"/>
      <c r="AZ30" s="93"/>
    </row>
    <row r="31" spans="2:52" ht="14.25" customHeight="1" x14ac:dyDescent="0.25">
      <c r="B31" s="16"/>
      <c r="C31" s="55"/>
      <c r="D31" s="63" t="s">
        <v>517</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1033"/>
      <c r="AF31" s="1033"/>
      <c r="AG31" s="57"/>
      <c r="AH31" s="17"/>
      <c r="AL31" s="3"/>
      <c r="AM31" s="3"/>
      <c r="AN31" s="3"/>
      <c r="AO31" s="58"/>
      <c r="AP31" s="59"/>
    </row>
    <row r="32" spans="2:52" ht="14.25" customHeight="1" x14ac:dyDescent="0.25">
      <c r="B32" s="16"/>
      <c r="C32" s="58"/>
      <c r="D32" s="22" t="s">
        <v>49</v>
      </c>
      <c r="E32" s="22"/>
      <c r="F32" s="3"/>
      <c r="G32" s="3"/>
      <c r="H32" s="3"/>
      <c r="I32" s="3"/>
      <c r="J32" s="3"/>
      <c r="K32" s="3"/>
      <c r="L32" s="3"/>
      <c r="M32" s="4" t="s">
        <v>38</v>
      </c>
      <c r="N32" s="1046"/>
      <c r="O32" s="1047"/>
      <c r="P32" s="3" t="s">
        <v>3</v>
      </c>
      <c r="Q32" s="3"/>
      <c r="R32" s="3"/>
      <c r="S32" s="1031"/>
      <c r="T32" s="1032"/>
      <c r="U32" s="3" t="s">
        <v>1</v>
      </c>
      <c r="V32" s="3"/>
      <c r="W32" s="4" t="s">
        <v>9</v>
      </c>
      <c r="X32" s="1057"/>
      <c r="Y32" s="1058"/>
      <c r="Z32" s="3" t="s">
        <v>4</v>
      </c>
      <c r="AA32" s="37"/>
      <c r="AB32" s="37"/>
      <c r="AC32" s="37"/>
      <c r="AD32" s="37"/>
      <c r="AE32" s="37"/>
      <c r="AF32" s="37"/>
      <c r="AG32" s="64"/>
      <c r="AH32" s="17"/>
      <c r="AL32" s="3"/>
      <c r="AM32" s="3"/>
      <c r="AO32" s="58"/>
      <c r="AP32" s="59"/>
    </row>
    <row r="33" spans="2:52" ht="3" customHeight="1" x14ac:dyDescent="0.25">
      <c r="B33" s="16"/>
      <c r="C33" s="58"/>
      <c r="D33" s="3"/>
      <c r="E33" s="3"/>
      <c r="F33" s="3"/>
      <c r="G33" s="3"/>
      <c r="H33" s="3"/>
      <c r="I33" s="3"/>
      <c r="J33" s="3"/>
      <c r="K33" s="3"/>
      <c r="L33" s="33"/>
      <c r="M33" s="3"/>
      <c r="N33" s="3"/>
      <c r="O33" s="3"/>
      <c r="P33" s="33"/>
      <c r="Q33" s="33"/>
      <c r="R33" s="3"/>
      <c r="S33" s="3"/>
      <c r="T33" s="3"/>
      <c r="U33" s="3"/>
      <c r="V33" s="3"/>
      <c r="W33" s="3"/>
      <c r="X33" s="15"/>
      <c r="Y33" s="474"/>
      <c r="Z33" s="37"/>
      <c r="AA33" s="37"/>
      <c r="AB33" s="37"/>
      <c r="AC33" s="37"/>
      <c r="AD33" s="37"/>
      <c r="AE33" s="37"/>
      <c r="AF33" s="37"/>
      <c r="AG33" s="64"/>
      <c r="AH33" s="17"/>
      <c r="AO33" s="58"/>
      <c r="AP33" s="59"/>
    </row>
    <row r="34" spans="2:52" ht="14.25" customHeight="1" x14ac:dyDescent="0.25">
      <c r="B34" s="16"/>
      <c r="C34" s="58"/>
      <c r="D34" s="1039" t="str">
        <f>rezeptkarte!D38</f>
        <v>Rast eingeben!</v>
      </c>
      <c r="E34" s="1040"/>
      <c r="F34" s="1040"/>
      <c r="G34" s="1040"/>
      <c r="H34" s="1040"/>
      <c r="I34" s="1041"/>
      <c r="J34" s="4"/>
      <c r="K34" s="4"/>
      <c r="L34" s="32"/>
      <c r="M34" s="4" t="s">
        <v>53</v>
      </c>
      <c r="N34" s="1044"/>
      <c r="O34" s="1045"/>
      <c r="P34" s="35" t="s">
        <v>3</v>
      </c>
      <c r="Q34" s="3"/>
      <c r="R34" s="4" t="s">
        <v>11</v>
      </c>
      <c r="S34" s="1061">
        <f>IF(ISERROR(N34+AC34),"",N34+AC34)</f>
        <v>0</v>
      </c>
      <c r="T34" s="1062"/>
      <c r="U34" s="35" t="s">
        <v>3</v>
      </c>
      <c r="V34" s="3"/>
      <c r="W34" s="4" t="s">
        <v>12</v>
      </c>
      <c r="X34" s="1037" t="str">
        <f>rezeptkarte!X38</f>
        <v>-</v>
      </c>
      <c r="Y34" s="1038"/>
      <c r="Z34" s="35" t="s">
        <v>4</v>
      </c>
      <c r="AA34" s="3"/>
      <c r="AB34" s="4" t="s">
        <v>54</v>
      </c>
      <c r="AC34" s="1029">
        <f>IF(ISBLANK(rezeptkarte!AR38),"",rezeptkarte!AR38)</f>
        <v>0</v>
      </c>
      <c r="AD34" s="1030"/>
      <c r="AE34" s="35" t="s">
        <v>104</v>
      </c>
      <c r="AF34" s="36"/>
      <c r="AG34" s="65"/>
      <c r="AH34" s="17"/>
      <c r="AO34" s="58"/>
      <c r="AP34" s="59"/>
    </row>
    <row r="35" spans="2:52" ht="3" customHeight="1" x14ac:dyDescent="0.25">
      <c r="B35" s="16"/>
      <c r="C35" s="58"/>
      <c r="D35" s="3"/>
      <c r="E35" s="3"/>
      <c r="F35" s="3"/>
      <c r="G35" s="3"/>
      <c r="H35" s="3"/>
      <c r="I35" s="3"/>
      <c r="J35" s="3"/>
      <c r="K35" s="3"/>
      <c r="L35" s="33"/>
      <c r="M35" s="3"/>
      <c r="N35" s="3"/>
      <c r="O35" s="3"/>
      <c r="P35" s="33"/>
      <c r="Q35" s="33"/>
      <c r="R35" s="3"/>
      <c r="S35" s="3"/>
      <c r="T35" s="3"/>
      <c r="U35" s="3"/>
      <c r="V35" s="3"/>
      <c r="W35" s="3"/>
      <c r="X35" s="15"/>
      <c r="Y35" s="474"/>
      <c r="Z35" s="37"/>
      <c r="AA35" s="37"/>
      <c r="AB35" s="37"/>
      <c r="AC35" s="37"/>
      <c r="AD35" s="37"/>
      <c r="AE35" s="37"/>
      <c r="AF35" s="37"/>
      <c r="AG35" s="64"/>
      <c r="AH35" s="17"/>
      <c r="AO35" s="58"/>
      <c r="AP35" s="59"/>
    </row>
    <row r="36" spans="2:52" ht="14.25" customHeight="1" x14ac:dyDescent="0.25">
      <c r="B36" s="16"/>
      <c r="C36" s="58"/>
      <c r="D36" s="1039" t="str">
        <f>rezeptkarte!D40</f>
        <v>Rast eingeben!</v>
      </c>
      <c r="E36" s="1040"/>
      <c r="F36" s="1040"/>
      <c r="G36" s="1040"/>
      <c r="H36" s="1040"/>
      <c r="I36" s="1041"/>
      <c r="J36" s="4"/>
      <c r="K36" s="4"/>
      <c r="L36" s="32"/>
      <c r="M36" s="4" t="s">
        <v>53</v>
      </c>
      <c r="N36" s="1044"/>
      <c r="O36" s="1045"/>
      <c r="P36" s="35" t="s">
        <v>3</v>
      </c>
      <c r="Q36" s="3"/>
      <c r="R36" s="4" t="s">
        <v>11</v>
      </c>
      <c r="S36" s="1061">
        <f>IF(ISERROR(N36+AC36),"",N36+AC36)</f>
        <v>0</v>
      </c>
      <c r="T36" s="1062"/>
      <c r="U36" s="35" t="s">
        <v>3</v>
      </c>
      <c r="V36" s="3"/>
      <c r="W36" s="4" t="s">
        <v>12</v>
      </c>
      <c r="X36" s="1037" t="str">
        <f>rezeptkarte!X40</f>
        <v>-</v>
      </c>
      <c r="Y36" s="1038"/>
      <c r="Z36" s="35" t="s">
        <v>4</v>
      </c>
      <c r="AA36" s="3"/>
      <c r="AB36" s="4" t="s">
        <v>54</v>
      </c>
      <c r="AC36" s="1029">
        <f>IF(ISBLANK(rezeptkarte!AR40),"",rezeptkarte!AR40)</f>
        <v>0</v>
      </c>
      <c r="AD36" s="1030"/>
      <c r="AE36" s="35" t="s">
        <v>104</v>
      </c>
      <c r="AF36" s="3"/>
      <c r="AG36" s="59"/>
      <c r="AH36" s="17"/>
      <c r="AO36" s="58"/>
      <c r="AP36" s="59"/>
    </row>
    <row r="37" spans="2:52" ht="3" customHeight="1" x14ac:dyDescent="0.25">
      <c r="B37" s="16"/>
      <c r="C37" s="58"/>
      <c r="D37" s="3"/>
      <c r="E37" s="3"/>
      <c r="F37" s="3"/>
      <c r="G37" s="3"/>
      <c r="H37" s="3"/>
      <c r="I37" s="3"/>
      <c r="J37" s="3"/>
      <c r="K37" s="3"/>
      <c r="L37" s="33"/>
      <c r="M37" s="3"/>
      <c r="N37" s="3"/>
      <c r="O37" s="3"/>
      <c r="P37" s="33"/>
      <c r="Q37" s="33"/>
      <c r="R37" s="3"/>
      <c r="S37" s="3"/>
      <c r="T37" s="3"/>
      <c r="U37" s="3"/>
      <c r="V37" s="3"/>
      <c r="W37" s="3"/>
      <c r="X37" s="15"/>
      <c r="Y37" s="474"/>
      <c r="Z37" s="37"/>
      <c r="AA37" s="37"/>
      <c r="AB37" s="37"/>
      <c r="AC37" s="37"/>
      <c r="AD37" s="37"/>
      <c r="AE37" s="37"/>
      <c r="AF37" s="37"/>
      <c r="AG37" s="64"/>
      <c r="AH37" s="17"/>
      <c r="AO37" s="58"/>
      <c r="AP37" s="59"/>
    </row>
    <row r="38" spans="2:52" ht="14.25" customHeight="1" x14ac:dyDescent="0.25">
      <c r="B38" s="16"/>
      <c r="C38" s="58"/>
      <c r="D38" s="1039" t="str">
        <f>rezeptkarte!D42</f>
        <v>Rast eingeben!</v>
      </c>
      <c r="E38" s="1040"/>
      <c r="F38" s="1040"/>
      <c r="G38" s="1040"/>
      <c r="H38" s="1040"/>
      <c r="I38" s="1041"/>
      <c r="J38" s="4"/>
      <c r="K38" s="4"/>
      <c r="L38" s="32"/>
      <c r="M38" s="4" t="s">
        <v>53</v>
      </c>
      <c r="N38" s="1044"/>
      <c r="O38" s="1045"/>
      <c r="P38" s="35" t="s">
        <v>3</v>
      </c>
      <c r="Q38" s="3"/>
      <c r="R38" s="4" t="s">
        <v>11</v>
      </c>
      <c r="S38" s="1061">
        <f>IF(ISERROR(N38+AC38),"",N38+AC38)</f>
        <v>0</v>
      </c>
      <c r="T38" s="1062"/>
      <c r="U38" s="35" t="s">
        <v>3</v>
      </c>
      <c r="V38" s="3"/>
      <c r="W38" s="4" t="s">
        <v>12</v>
      </c>
      <c r="X38" s="1037" t="str">
        <f>rezeptkarte!X42</f>
        <v>-</v>
      </c>
      <c r="Y38" s="1038"/>
      <c r="Z38" s="35" t="s">
        <v>4</v>
      </c>
      <c r="AA38" s="3"/>
      <c r="AB38" s="4" t="s">
        <v>54</v>
      </c>
      <c r="AC38" s="1029">
        <f>IF(ISBLANK(rezeptkarte!AR42),"",rezeptkarte!AR42)</f>
        <v>0</v>
      </c>
      <c r="AD38" s="1030"/>
      <c r="AE38" s="35" t="s">
        <v>104</v>
      </c>
      <c r="AF38" s="3"/>
      <c r="AG38" s="59"/>
      <c r="AH38" s="17"/>
      <c r="AO38" s="58"/>
      <c r="AP38" s="59"/>
      <c r="AR38" s="384"/>
      <c r="AS38" s="99"/>
      <c r="AT38" s="99"/>
      <c r="AU38" s="99"/>
      <c r="AV38" s="99"/>
      <c r="AW38" s="99"/>
      <c r="AX38" s="99"/>
      <c r="AY38" s="99"/>
      <c r="AZ38" s="381"/>
    </row>
    <row r="39" spans="2:52" ht="3" customHeight="1" x14ac:dyDescent="0.25">
      <c r="B39" s="16"/>
      <c r="C39" s="58"/>
      <c r="D39" s="28"/>
      <c r="E39" s="28"/>
      <c r="F39" s="28"/>
      <c r="G39" s="28"/>
      <c r="H39" s="28"/>
      <c r="I39" s="28"/>
      <c r="J39" s="28"/>
      <c r="K39" s="28"/>
      <c r="L39" s="457"/>
      <c r="M39" s="28"/>
      <c r="N39" s="28"/>
      <c r="O39" s="28"/>
      <c r="P39" s="457"/>
      <c r="Q39" s="457"/>
      <c r="R39" s="28"/>
      <c r="S39" s="28"/>
      <c r="T39" s="28"/>
      <c r="U39" s="28"/>
      <c r="V39" s="28"/>
      <c r="W39" s="28"/>
      <c r="X39" s="470"/>
      <c r="Y39" s="475"/>
      <c r="Z39" s="458"/>
      <c r="AA39" s="458"/>
      <c r="AB39" s="458"/>
      <c r="AC39" s="458"/>
      <c r="AD39" s="458"/>
      <c r="AE39" s="458"/>
      <c r="AF39" s="458"/>
      <c r="AG39" s="64"/>
      <c r="AH39" s="17"/>
      <c r="AO39" s="58"/>
      <c r="AP39" s="59"/>
      <c r="AR39" s="384">
        <f>AC39/1440</f>
        <v>0</v>
      </c>
      <c r="AS39" s="99"/>
      <c r="AT39" s="99"/>
      <c r="AU39" s="449" t="s">
        <v>46</v>
      </c>
      <c r="AV39" s="447" t="s">
        <v>50</v>
      </c>
      <c r="AW39" s="448" t="s">
        <v>40</v>
      </c>
      <c r="AX39" s="99"/>
      <c r="AY39" s="99"/>
      <c r="AZ39" s="381"/>
    </row>
    <row r="40" spans="2:52" ht="3" customHeight="1" x14ac:dyDescent="0.25">
      <c r="B40" s="16"/>
      <c r="C40" s="58"/>
      <c r="D40" s="3"/>
      <c r="E40" s="3"/>
      <c r="F40" s="3"/>
      <c r="G40" s="3"/>
      <c r="H40" s="3"/>
      <c r="I40" s="3"/>
      <c r="J40" s="3"/>
      <c r="K40" s="3"/>
      <c r="L40" s="33"/>
      <c r="M40" s="3"/>
      <c r="N40" s="3"/>
      <c r="O40" s="3"/>
      <c r="P40" s="33"/>
      <c r="Q40" s="33"/>
      <c r="R40" s="3"/>
      <c r="S40" s="3"/>
      <c r="T40" s="3"/>
      <c r="U40" s="3"/>
      <c r="V40" s="3"/>
      <c r="W40" s="3"/>
      <c r="X40" s="15"/>
      <c r="Y40" s="474"/>
      <c r="Z40" s="37"/>
      <c r="AA40" s="37"/>
      <c r="AB40" s="37"/>
      <c r="AC40" s="37"/>
      <c r="AD40" s="37"/>
      <c r="AE40" s="37"/>
      <c r="AF40" s="37"/>
      <c r="AG40" s="64"/>
      <c r="AH40" s="17"/>
      <c r="AO40" s="58"/>
      <c r="AP40" s="59"/>
      <c r="AR40" s="384"/>
      <c r="AS40" s="99"/>
      <c r="AT40" s="99"/>
      <c r="AU40" s="99"/>
      <c r="AV40" s="447"/>
      <c r="AW40" s="448"/>
      <c r="AX40" s="99"/>
      <c r="AY40" s="99"/>
      <c r="AZ40" s="381"/>
    </row>
    <row r="41" spans="2:52" ht="14.25" customHeight="1" x14ac:dyDescent="0.25">
      <c r="B41" s="16"/>
      <c r="C41" s="58"/>
      <c r="D41" s="22" t="s">
        <v>5</v>
      </c>
      <c r="E41" s="3"/>
      <c r="F41" s="3"/>
      <c r="G41" s="3"/>
      <c r="H41" s="3"/>
      <c r="I41" s="3"/>
      <c r="J41" s="3"/>
      <c r="K41" s="3"/>
      <c r="L41" s="3"/>
      <c r="M41" s="4" t="s">
        <v>38</v>
      </c>
      <c r="N41" s="1046"/>
      <c r="O41" s="1047"/>
      <c r="P41" s="3" t="s">
        <v>3</v>
      </c>
      <c r="Q41" s="3"/>
      <c r="R41" s="3"/>
      <c r="S41" s="1031"/>
      <c r="T41" s="1032"/>
      <c r="U41" s="3" t="s">
        <v>1</v>
      </c>
      <c r="V41" s="3"/>
      <c r="W41" s="4" t="s">
        <v>9</v>
      </c>
      <c r="X41" s="1057"/>
      <c r="Y41" s="1058"/>
      <c r="Z41" s="3" t="s">
        <v>4</v>
      </c>
      <c r="AA41" s="37"/>
      <c r="AB41" s="3" t="s">
        <v>16</v>
      </c>
      <c r="AC41" s="1042"/>
      <c r="AD41" s="1043"/>
      <c r="AE41" s="37"/>
      <c r="AF41" s="37"/>
      <c r="AG41" s="64"/>
      <c r="AH41" s="17"/>
      <c r="AO41" s="58"/>
      <c r="AP41" s="59"/>
      <c r="AR41" s="384">
        <f>AC41/1440</f>
        <v>0</v>
      </c>
      <c r="AS41" s="99"/>
      <c r="AT41" s="99"/>
      <c r="AU41" s="99"/>
      <c r="AV41" s="447"/>
      <c r="AW41" s="448"/>
      <c r="AX41" s="99"/>
      <c r="AY41" s="99"/>
      <c r="AZ41" s="381"/>
    </row>
    <row r="42" spans="2:52" ht="3" customHeight="1" x14ac:dyDescent="0.25">
      <c r="B42" s="16"/>
      <c r="C42" s="58"/>
      <c r="D42" s="3"/>
      <c r="E42" s="3"/>
      <c r="F42" s="3"/>
      <c r="G42" s="3"/>
      <c r="H42" s="3"/>
      <c r="I42" s="3"/>
      <c r="J42" s="3"/>
      <c r="K42" s="3"/>
      <c r="L42" s="33"/>
      <c r="M42" s="3"/>
      <c r="N42" s="3"/>
      <c r="O42" s="3"/>
      <c r="P42" s="33"/>
      <c r="Q42" s="33"/>
      <c r="R42" s="3"/>
      <c r="S42" s="3"/>
      <c r="T42" s="3"/>
      <c r="U42" s="3"/>
      <c r="V42" s="3"/>
      <c r="W42" s="3"/>
      <c r="X42" s="15"/>
      <c r="Y42" s="474"/>
      <c r="Z42" s="37"/>
      <c r="AA42" s="37"/>
      <c r="AB42" s="37"/>
      <c r="AC42" s="37"/>
      <c r="AD42" s="37"/>
      <c r="AE42" s="37"/>
      <c r="AF42" s="37"/>
      <c r="AG42" s="64"/>
      <c r="AH42" s="17"/>
      <c r="AO42" s="58"/>
      <c r="AP42" s="59"/>
      <c r="AR42" s="384"/>
      <c r="AS42" s="99"/>
      <c r="AT42" s="99"/>
      <c r="AU42" s="99"/>
      <c r="AV42" s="449"/>
      <c r="AW42" s="448"/>
      <c r="AX42" s="99"/>
      <c r="AY42" s="99"/>
      <c r="AZ42" s="381"/>
    </row>
    <row r="43" spans="2:52" ht="14.25" customHeight="1" x14ac:dyDescent="0.25">
      <c r="B43" s="16"/>
      <c r="C43" s="58"/>
      <c r="D43" s="1039" t="str">
        <f>rezeptkarte!D47</f>
        <v>Rast eingeben!</v>
      </c>
      <c r="E43" s="1040"/>
      <c r="F43" s="1040"/>
      <c r="G43" s="1040"/>
      <c r="H43" s="1040"/>
      <c r="I43" s="1041"/>
      <c r="J43" s="4"/>
      <c r="K43" s="4"/>
      <c r="L43" s="32"/>
      <c r="M43" s="4" t="s">
        <v>53</v>
      </c>
      <c r="N43" s="1044"/>
      <c r="O43" s="1045"/>
      <c r="P43" s="35" t="s">
        <v>3</v>
      </c>
      <c r="Q43" s="3"/>
      <c r="R43" s="4" t="s">
        <v>11</v>
      </c>
      <c r="S43" s="1061">
        <f>IF(ISERROR(N43+AC43),"",N43+AC43)</f>
        <v>0</v>
      </c>
      <c r="T43" s="1062"/>
      <c r="U43" s="35" t="s">
        <v>3</v>
      </c>
      <c r="V43" s="3"/>
      <c r="W43" s="4" t="s">
        <v>12</v>
      </c>
      <c r="X43" s="1037" t="str">
        <f>rezeptkarte!X47</f>
        <v>-</v>
      </c>
      <c r="Y43" s="1038"/>
      <c r="Z43" s="35" t="s">
        <v>4</v>
      </c>
      <c r="AA43" s="3"/>
      <c r="AB43" s="4" t="s">
        <v>54</v>
      </c>
      <c r="AC43" s="1029">
        <f>IF(ISBLANK(rezeptkarte!AR47),"",rezeptkarte!AR47)</f>
        <v>0</v>
      </c>
      <c r="AD43" s="1030"/>
      <c r="AE43" s="35" t="s">
        <v>104</v>
      </c>
      <c r="AF43" s="36"/>
      <c r="AG43" s="65"/>
      <c r="AH43" s="17"/>
      <c r="AO43" s="58"/>
      <c r="AP43" s="59"/>
      <c r="AR43" s="384">
        <f>AC43/1440</f>
        <v>0</v>
      </c>
      <c r="AS43" s="99"/>
      <c r="AT43" s="99"/>
      <c r="AU43" s="99"/>
      <c r="AV43" s="99"/>
      <c r="AW43" s="99"/>
      <c r="AX43" s="99"/>
      <c r="AY43" s="99"/>
      <c r="AZ43" s="381"/>
    </row>
    <row r="44" spans="2:52" ht="3" customHeight="1" x14ac:dyDescent="0.25">
      <c r="B44" s="16"/>
      <c r="C44" s="58"/>
      <c r="D44" s="3"/>
      <c r="E44" s="3"/>
      <c r="F44" s="3"/>
      <c r="G44" s="3"/>
      <c r="H44" s="3"/>
      <c r="I44" s="3"/>
      <c r="J44" s="3"/>
      <c r="K44" s="3"/>
      <c r="L44" s="33"/>
      <c r="M44" s="3"/>
      <c r="N44" s="3"/>
      <c r="O44" s="3"/>
      <c r="P44" s="33"/>
      <c r="Q44" s="33"/>
      <c r="R44" s="3"/>
      <c r="S44" s="3"/>
      <c r="T44" s="3"/>
      <c r="U44" s="3"/>
      <c r="V44" s="3"/>
      <c r="W44" s="3"/>
      <c r="X44" s="15"/>
      <c r="Y44" s="474"/>
      <c r="Z44" s="37"/>
      <c r="AA44" s="37"/>
      <c r="AB44" s="37"/>
      <c r="AC44" s="37"/>
      <c r="AD44" s="37"/>
      <c r="AE44" s="37"/>
      <c r="AF44" s="37"/>
      <c r="AG44" s="64"/>
      <c r="AH44" s="17"/>
      <c r="AO44" s="58"/>
      <c r="AP44" s="59"/>
      <c r="AR44" s="384"/>
      <c r="AS44" s="99"/>
      <c r="AT44" s="99"/>
      <c r="AU44" s="99"/>
      <c r="AV44" s="99"/>
      <c r="AW44" s="99"/>
      <c r="AX44" s="99"/>
      <c r="AY44" s="99"/>
      <c r="AZ44" s="381"/>
    </row>
    <row r="45" spans="2:52" ht="14.25" customHeight="1" x14ac:dyDescent="0.25">
      <c r="B45" s="16"/>
      <c r="C45" s="58"/>
      <c r="D45" s="1039" t="str">
        <f>rezeptkarte!D49</f>
        <v>Rast eingeben!</v>
      </c>
      <c r="E45" s="1040"/>
      <c r="F45" s="1040"/>
      <c r="G45" s="1040"/>
      <c r="H45" s="1040"/>
      <c r="I45" s="1041"/>
      <c r="J45" s="4"/>
      <c r="K45" s="4"/>
      <c r="L45" s="32"/>
      <c r="M45" s="4" t="s">
        <v>53</v>
      </c>
      <c r="N45" s="1044"/>
      <c r="O45" s="1045"/>
      <c r="P45" s="35" t="s">
        <v>3</v>
      </c>
      <c r="Q45" s="3"/>
      <c r="R45" s="4" t="s">
        <v>11</v>
      </c>
      <c r="S45" s="1061">
        <f>IF(ISERROR(N45+AC45),"",N45+AC45)</f>
        <v>0</v>
      </c>
      <c r="T45" s="1062"/>
      <c r="U45" s="35" t="s">
        <v>3</v>
      </c>
      <c r="V45" s="3"/>
      <c r="W45" s="4" t="s">
        <v>12</v>
      </c>
      <c r="X45" s="1037" t="str">
        <f>rezeptkarte!X49</f>
        <v>-</v>
      </c>
      <c r="Y45" s="1038"/>
      <c r="Z45" s="35" t="s">
        <v>4</v>
      </c>
      <c r="AA45" s="3"/>
      <c r="AB45" s="4" t="s">
        <v>54</v>
      </c>
      <c r="AC45" s="1029">
        <f>IF(ISBLANK(rezeptkarte!AR49),"",rezeptkarte!AR49)</f>
        <v>0</v>
      </c>
      <c r="AD45" s="1030"/>
      <c r="AE45" s="35" t="s">
        <v>104</v>
      </c>
      <c r="AF45" s="36"/>
      <c r="AG45" s="65"/>
      <c r="AH45" s="17"/>
      <c r="AO45" s="58"/>
      <c r="AP45" s="59"/>
      <c r="AR45" s="384"/>
      <c r="AS45" s="99"/>
      <c r="AT45" s="99"/>
      <c r="AU45" s="99"/>
      <c r="AV45" s="99"/>
      <c r="AW45" s="99"/>
      <c r="AX45" s="99"/>
      <c r="AY45" s="99"/>
      <c r="AZ45" s="381"/>
    </row>
    <row r="46" spans="2:52" ht="3" customHeight="1" x14ac:dyDescent="0.25">
      <c r="B46" s="16"/>
      <c r="C46" s="58"/>
      <c r="D46" s="3"/>
      <c r="E46" s="3"/>
      <c r="F46" s="3"/>
      <c r="G46" s="3"/>
      <c r="H46" s="3"/>
      <c r="I46" s="3"/>
      <c r="J46" s="3"/>
      <c r="K46" s="3"/>
      <c r="L46" s="33"/>
      <c r="M46" s="3"/>
      <c r="N46" s="3"/>
      <c r="O46" s="3"/>
      <c r="P46" s="33"/>
      <c r="Q46" s="33"/>
      <c r="R46" s="3"/>
      <c r="S46" s="3"/>
      <c r="T46" s="3"/>
      <c r="U46" s="3"/>
      <c r="V46" s="3"/>
      <c r="W46" s="3"/>
      <c r="X46" s="15"/>
      <c r="Y46" s="474"/>
      <c r="Z46" s="37"/>
      <c r="AA46" s="37"/>
      <c r="AB46" s="37"/>
      <c r="AC46" s="37"/>
      <c r="AD46" s="37"/>
      <c r="AE46" s="37"/>
      <c r="AF46" s="37"/>
      <c r="AG46" s="64"/>
      <c r="AH46" s="17"/>
      <c r="AO46" s="58"/>
      <c r="AP46" s="59"/>
      <c r="AR46" s="384">
        <f>AC46/1440</f>
        <v>0</v>
      </c>
      <c r="AS46" s="99"/>
      <c r="AT46" s="99"/>
      <c r="AU46" s="99"/>
      <c r="AV46" s="447" t="s">
        <v>44</v>
      </c>
      <c r="AW46" s="448" t="s">
        <v>40</v>
      </c>
      <c r="AX46" s="99"/>
      <c r="AY46" s="99"/>
      <c r="AZ46" s="381"/>
    </row>
    <row r="47" spans="2:52" ht="14.25" customHeight="1" x14ac:dyDescent="0.25">
      <c r="B47" s="16"/>
      <c r="C47" s="58"/>
      <c r="D47" s="1039" t="str">
        <f>rezeptkarte!D51</f>
        <v>Rast eingeben!</v>
      </c>
      <c r="E47" s="1040"/>
      <c r="F47" s="1040"/>
      <c r="G47" s="1040"/>
      <c r="H47" s="1040"/>
      <c r="I47" s="1041"/>
      <c r="J47" s="4"/>
      <c r="K47" s="4"/>
      <c r="L47" s="32"/>
      <c r="M47" s="4" t="s">
        <v>53</v>
      </c>
      <c r="N47" s="1044"/>
      <c r="O47" s="1045"/>
      <c r="P47" s="35" t="s">
        <v>3</v>
      </c>
      <c r="Q47" s="3"/>
      <c r="R47" s="4" t="s">
        <v>11</v>
      </c>
      <c r="S47" s="1061">
        <f>IF(ISERROR(N47+AC47),"",N47+AC47)</f>
        <v>0</v>
      </c>
      <c r="T47" s="1062"/>
      <c r="U47" s="35" t="s">
        <v>3</v>
      </c>
      <c r="V47" s="3"/>
      <c r="W47" s="4" t="s">
        <v>12</v>
      </c>
      <c r="X47" s="1037" t="str">
        <f>rezeptkarte!X51</f>
        <v>-</v>
      </c>
      <c r="Y47" s="1038"/>
      <c r="Z47" s="35" t="s">
        <v>4</v>
      </c>
      <c r="AA47" s="3"/>
      <c r="AB47" s="4" t="s">
        <v>54</v>
      </c>
      <c r="AC47" s="1029">
        <f>IF(ISBLANK(rezeptkarte!AR51),"",rezeptkarte!AR51)</f>
        <v>0</v>
      </c>
      <c r="AD47" s="1030"/>
      <c r="AE47" s="35" t="s">
        <v>104</v>
      </c>
      <c r="AF47" s="36"/>
      <c r="AG47" s="65"/>
      <c r="AH47" s="17"/>
      <c r="AO47" s="58"/>
      <c r="AP47" s="59"/>
      <c r="AR47" s="384"/>
      <c r="AS47" s="99"/>
      <c r="AT47" s="99"/>
      <c r="AU47" s="99"/>
      <c r="AV47" s="449"/>
      <c r="AW47" s="448"/>
      <c r="AX47" s="99"/>
      <c r="AY47" s="99"/>
      <c r="AZ47" s="381"/>
    </row>
    <row r="48" spans="2:52" ht="3" customHeight="1" x14ac:dyDescent="0.25">
      <c r="B48" s="16"/>
      <c r="C48" s="58"/>
      <c r="D48" s="3"/>
      <c r="E48" s="3"/>
      <c r="F48" s="3"/>
      <c r="G48" s="3"/>
      <c r="H48" s="3"/>
      <c r="I48" s="3"/>
      <c r="J48" s="3"/>
      <c r="K48" s="3"/>
      <c r="L48" s="33"/>
      <c r="M48" s="3"/>
      <c r="N48" s="3"/>
      <c r="O48" s="3"/>
      <c r="P48" s="33"/>
      <c r="Q48" s="33"/>
      <c r="R48" s="3"/>
      <c r="S48" s="3"/>
      <c r="T48" s="3"/>
      <c r="U48" s="3"/>
      <c r="V48" s="3"/>
      <c r="W48" s="3"/>
      <c r="X48" s="15"/>
      <c r="Y48" s="474"/>
      <c r="Z48" s="37"/>
      <c r="AA48" s="37"/>
      <c r="AB48" s="37"/>
      <c r="AC48" s="37"/>
      <c r="AD48" s="37"/>
      <c r="AE48" s="37"/>
      <c r="AF48" s="37"/>
      <c r="AG48" s="64"/>
      <c r="AH48" s="17"/>
      <c r="AO48" s="58"/>
      <c r="AP48" s="59"/>
      <c r="AR48" s="384">
        <f>AC48/1440</f>
        <v>0</v>
      </c>
      <c r="AS48" s="99"/>
      <c r="AT48" s="99"/>
      <c r="AU48" s="99"/>
      <c r="AV48" s="449"/>
      <c r="AW48" s="448"/>
      <c r="AX48" s="99"/>
      <c r="AY48" s="99"/>
      <c r="AZ48" s="381"/>
    </row>
    <row r="49" spans="2:52" ht="14.25" customHeight="1" x14ac:dyDescent="0.25">
      <c r="B49" s="16"/>
      <c r="C49" s="58"/>
      <c r="D49" s="1039" t="str">
        <f>rezeptkarte!D53</f>
        <v>Rast eingeben!</v>
      </c>
      <c r="E49" s="1040"/>
      <c r="F49" s="1040"/>
      <c r="G49" s="1040"/>
      <c r="H49" s="1040"/>
      <c r="I49" s="1041"/>
      <c r="J49" s="26"/>
      <c r="K49" s="26"/>
      <c r="L49" s="47"/>
      <c r="M49" s="4" t="s">
        <v>53</v>
      </c>
      <c r="N49" s="1044"/>
      <c r="O49" s="1045"/>
      <c r="P49" s="35" t="s">
        <v>3</v>
      </c>
      <c r="Q49" s="47"/>
      <c r="R49" s="4" t="s">
        <v>11</v>
      </c>
      <c r="S49" s="1061">
        <f>IF(ISERROR(N49+AC49),"",N49+AC49)</f>
        <v>0</v>
      </c>
      <c r="T49" s="1062"/>
      <c r="U49" s="35" t="s">
        <v>3</v>
      </c>
      <c r="V49" s="46"/>
      <c r="W49" s="4" t="s">
        <v>12</v>
      </c>
      <c r="X49" s="1037" t="str">
        <f>rezeptkarte!X53</f>
        <v>-</v>
      </c>
      <c r="Y49" s="1038"/>
      <c r="Z49" s="35" t="s">
        <v>4</v>
      </c>
      <c r="AA49" s="46"/>
      <c r="AB49" s="4" t="s">
        <v>54</v>
      </c>
      <c r="AC49" s="1029">
        <f>IF(ISBLANK(rezeptkarte!AR53),"",rezeptkarte!AR53)</f>
        <v>0</v>
      </c>
      <c r="AD49" s="1030"/>
      <c r="AE49" s="35" t="s">
        <v>104</v>
      </c>
      <c r="AF49" s="45"/>
      <c r="AG49" s="66"/>
      <c r="AH49" s="17"/>
      <c r="AO49" s="58"/>
      <c r="AP49" s="59"/>
      <c r="AR49" s="384"/>
      <c r="AS49" s="99"/>
      <c r="AT49" s="99"/>
      <c r="AU49" s="99"/>
      <c r="AV49" s="99"/>
      <c r="AW49" s="99"/>
      <c r="AX49" s="99"/>
      <c r="AY49" s="99"/>
      <c r="AZ49" s="381"/>
    </row>
    <row r="50" spans="2:52" ht="3" customHeight="1" x14ac:dyDescent="0.25">
      <c r="B50" s="16"/>
      <c r="C50" s="60"/>
      <c r="D50" s="28"/>
      <c r="E50" s="28"/>
      <c r="F50" s="28"/>
      <c r="G50" s="28"/>
      <c r="H50" s="28"/>
      <c r="I50" s="28"/>
      <c r="J50" s="28"/>
      <c r="K50" s="28"/>
      <c r="L50" s="457"/>
      <c r="M50" s="28"/>
      <c r="N50" s="28"/>
      <c r="O50" s="28"/>
      <c r="P50" s="457"/>
      <c r="Q50" s="457"/>
      <c r="R50" s="28"/>
      <c r="S50" s="28"/>
      <c r="T50" s="28"/>
      <c r="U50" s="28"/>
      <c r="V50" s="28"/>
      <c r="W50" s="28"/>
      <c r="X50" s="28"/>
      <c r="Y50" s="458"/>
      <c r="Z50" s="458"/>
      <c r="AA50" s="458"/>
      <c r="AB50" s="458"/>
      <c r="AC50" s="458"/>
      <c r="AD50" s="458"/>
      <c r="AE50" s="458"/>
      <c r="AF50" s="458"/>
      <c r="AG50" s="459"/>
      <c r="AH50" s="17"/>
      <c r="AO50" s="58"/>
      <c r="AP50" s="59"/>
      <c r="AR50" s="384"/>
      <c r="AS50" s="99"/>
      <c r="AT50" s="99"/>
      <c r="AU50" s="99"/>
      <c r="AV50" s="99"/>
      <c r="AW50" s="99"/>
      <c r="AX50" s="99"/>
      <c r="AY50" s="99"/>
      <c r="AZ50" s="381"/>
    </row>
    <row r="51" spans="2:52" ht="3" customHeight="1" x14ac:dyDescent="0.25">
      <c r="B51" s="16"/>
      <c r="C51" s="3"/>
      <c r="D51" s="3"/>
      <c r="E51" s="3"/>
      <c r="F51" s="3"/>
      <c r="G51" s="3"/>
      <c r="H51" s="3"/>
      <c r="I51" s="3"/>
      <c r="J51" s="4"/>
      <c r="K51" s="3"/>
      <c r="L51" s="3"/>
      <c r="M51" s="3"/>
      <c r="N51" s="3"/>
      <c r="O51" s="3"/>
      <c r="P51" s="3"/>
      <c r="Q51" s="3"/>
      <c r="R51" s="3"/>
      <c r="S51" s="3"/>
      <c r="T51" s="3"/>
      <c r="U51" s="3"/>
      <c r="V51" s="3"/>
      <c r="W51" s="3"/>
      <c r="X51" s="3"/>
      <c r="Y51" s="3"/>
      <c r="Z51" s="3"/>
      <c r="AA51" s="3"/>
      <c r="AB51" s="3"/>
      <c r="AC51" s="3"/>
      <c r="AD51" s="3"/>
      <c r="AE51" s="3"/>
      <c r="AF51" s="3"/>
      <c r="AG51" s="3"/>
      <c r="AH51" s="17"/>
      <c r="AO51" s="58"/>
      <c r="AP51" s="59"/>
      <c r="AR51" s="384"/>
      <c r="AS51" s="99"/>
      <c r="AT51" s="99"/>
      <c r="AU51" s="99"/>
      <c r="AV51" s="99"/>
      <c r="AW51" s="99"/>
      <c r="AX51" s="99"/>
      <c r="AY51" s="99"/>
      <c r="AZ51" s="381"/>
    </row>
    <row r="52" spans="2:52" ht="14.25" customHeight="1" x14ac:dyDescent="0.25">
      <c r="B52" s="16"/>
      <c r="C52" s="55"/>
      <c r="D52" s="63" t="s">
        <v>518</v>
      </c>
      <c r="E52" s="56"/>
      <c r="F52" s="56"/>
      <c r="G52" s="56"/>
      <c r="H52" s="56"/>
      <c r="I52" s="56"/>
      <c r="J52" s="56"/>
      <c r="K52" s="56"/>
      <c r="L52" s="56"/>
      <c r="M52" s="56"/>
      <c r="N52" s="56"/>
      <c r="O52" s="56"/>
      <c r="P52" s="56"/>
      <c r="Q52" s="57"/>
      <c r="R52" s="58"/>
      <c r="S52" s="341" t="s">
        <v>519</v>
      </c>
      <c r="T52" s="56"/>
      <c r="U52" s="56"/>
      <c r="V52" s="56"/>
      <c r="W52" s="56"/>
      <c r="X52" s="56"/>
      <c r="Y52" s="56"/>
      <c r="Z52" s="56"/>
      <c r="AA52" s="56"/>
      <c r="AB52" s="56"/>
      <c r="AC52" s="56"/>
      <c r="AD52" s="56"/>
      <c r="AE52" s="56"/>
      <c r="AF52" s="56"/>
      <c r="AG52" s="57"/>
      <c r="AH52" s="17"/>
      <c r="AO52" s="58"/>
      <c r="AP52" s="59"/>
      <c r="AR52" s="465">
        <f>N52/1440</f>
        <v>0</v>
      </c>
      <c r="AS52" s="99"/>
      <c r="AT52" s="99"/>
      <c r="AU52" s="447" t="s">
        <v>63</v>
      </c>
      <c r="AV52" s="447" t="e">
        <f>1.65*0.000125^(#REF!-1)</f>
        <v>#REF!</v>
      </c>
      <c r="AW52" s="99"/>
      <c r="AX52" s="99"/>
      <c r="AY52" s="99"/>
      <c r="AZ52" s="381"/>
    </row>
    <row r="53" spans="2:52" ht="14.25" customHeight="1" x14ac:dyDescent="0.25">
      <c r="B53" s="16"/>
      <c r="C53" s="58"/>
      <c r="D53" s="4" t="s">
        <v>310</v>
      </c>
      <c r="E53" s="1046"/>
      <c r="F53" s="1047"/>
      <c r="G53" s="3" t="s">
        <v>3</v>
      </c>
      <c r="H53" s="3"/>
      <c r="I53" s="1031"/>
      <c r="J53" s="1032"/>
      <c r="K53" s="3" t="s">
        <v>1</v>
      </c>
      <c r="L53" s="3"/>
      <c r="M53" s="3"/>
      <c r="N53" s="3"/>
      <c r="O53" s="3"/>
      <c r="P53" s="3"/>
      <c r="Q53" s="59"/>
      <c r="R53" s="58"/>
      <c r="S53" s="58"/>
      <c r="T53" s="4" t="s">
        <v>309</v>
      </c>
      <c r="U53" s="1046"/>
      <c r="V53" s="1047"/>
      <c r="W53" s="3" t="s">
        <v>311</v>
      </c>
      <c r="X53" s="3"/>
      <c r="Y53" s="1059">
        <f>U53+AO53</f>
        <v>0</v>
      </c>
      <c r="Z53" s="1060"/>
      <c r="AA53" s="3" t="s">
        <v>3</v>
      </c>
      <c r="AB53" s="3"/>
      <c r="AC53" s="4" t="s">
        <v>30</v>
      </c>
      <c r="AD53" s="1081"/>
      <c r="AE53" s="1082"/>
      <c r="AF53" s="3" t="s">
        <v>104</v>
      </c>
      <c r="AG53" s="59"/>
      <c r="AH53" s="17"/>
      <c r="AO53" s="58">
        <f>AD53/1440</f>
        <v>0</v>
      </c>
      <c r="AP53" s="59"/>
      <c r="AR53" s="384"/>
      <c r="AS53" s="99"/>
      <c r="AT53" s="99"/>
      <c r="AU53" s="99"/>
      <c r="AV53" s="99"/>
      <c r="AW53" s="99"/>
      <c r="AX53" s="99"/>
      <c r="AY53" s="99"/>
      <c r="AZ53" s="381"/>
    </row>
    <row r="54" spans="2:52" ht="3" customHeight="1" x14ac:dyDescent="0.25">
      <c r="B54" s="16"/>
      <c r="C54" s="60"/>
      <c r="D54" s="28"/>
      <c r="E54" s="28"/>
      <c r="F54" s="28"/>
      <c r="G54" s="28"/>
      <c r="H54" s="28"/>
      <c r="I54" s="28"/>
      <c r="J54" s="28"/>
      <c r="K54" s="28"/>
      <c r="L54" s="28"/>
      <c r="M54" s="28"/>
      <c r="N54" s="28"/>
      <c r="O54" s="28"/>
      <c r="P54" s="28"/>
      <c r="Q54" s="61"/>
      <c r="R54" s="58"/>
      <c r="S54" s="60"/>
      <c r="T54" s="28"/>
      <c r="U54" s="28"/>
      <c r="V54" s="28"/>
      <c r="W54" s="28"/>
      <c r="X54" s="28"/>
      <c r="Y54" s="28"/>
      <c r="Z54" s="28"/>
      <c r="AA54" s="28"/>
      <c r="AB54" s="28"/>
      <c r="AC54" s="28"/>
      <c r="AD54" s="28"/>
      <c r="AE54" s="28"/>
      <c r="AF54" s="28"/>
      <c r="AG54" s="61"/>
      <c r="AH54" s="17"/>
      <c r="AO54" s="58"/>
      <c r="AP54" s="59"/>
      <c r="AR54" s="384"/>
      <c r="AS54" s="99"/>
      <c r="AT54" s="99"/>
      <c r="AU54" s="99"/>
      <c r="AV54" s="99"/>
      <c r="AW54" s="99"/>
      <c r="AX54" s="99"/>
      <c r="AY54" s="99"/>
      <c r="AZ54" s="381"/>
    </row>
    <row r="55" spans="2:52" ht="3" customHeight="1" x14ac:dyDescent="0.25">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7"/>
      <c r="AO55" s="58"/>
      <c r="AP55" s="59"/>
      <c r="AR55" s="384"/>
      <c r="AS55" s="99"/>
      <c r="AT55" s="99"/>
      <c r="AU55" s="99"/>
      <c r="AV55" s="99"/>
      <c r="AW55" s="99"/>
      <c r="AX55" s="99"/>
      <c r="AY55" s="99"/>
      <c r="AZ55" s="381"/>
    </row>
    <row r="56" spans="2:52" ht="6" customHeight="1" x14ac:dyDescent="0.25">
      <c r="B56" s="16"/>
      <c r="C56" s="55"/>
      <c r="D56" s="1084" t="s">
        <v>520</v>
      </c>
      <c r="E56" s="1084"/>
      <c r="F56" s="1084"/>
      <c r="G56" s="1084"/>
      <c r="H56" s="1084"/>
      <c r="I56" s="56"/>
      <c r="J56" s="56"/>
      <c r="K56" s="56"/>
      <c r="L56" s="56"/>
      <c r="M56" s="56"/>
      <c r="N56" s="56"/>
      <c r="O56" s="56"/>
      <c r="P56" s="56"/>
      <c r="Q56" s="56"/>
      <c r="R56" s="56"/>
      <c r="S56" s="72"/>
      <c r="T56" s="69"/>
      <c r="U56" s="69"/>
      <c r="V56" s="69"/>
      <c r="W56" s="69"/>
      <c r="X56" s="69"/>
      <c r="Y56" s="69"/>
      <c r="Z56" s="69"/>
      <c r="AA56" s="69"/>
      <c r="AB56" s="69"/>
      <c r="AC56" s="69"/>
      <c r="AD56" s="69"/>
      <c r="AE56" s="69"/>
      <c r="AF56" s="69"/>
      <c r="AG56" s="70"/>
      <c r="AH56" s="17"/>
      <c r="AO56" s="58"/>
      <c r="AP56" s="59"/>
      <c r="AR56" s="384"/>
      <c r="AS56" s="99"/>
      <c r="AT56" s="99"/>
      <c r="AU56" s="99"/>
      <c r="AV56" s="99" t="s">
        <v>60</v>
      </c>
      <c r="AW56" s="99"/>
      <c r="AX56" s="99"/>
      <c r="AY56" s="99"/>
      <c r="AZ56" s="381"/>
    </row>
    <row r="57" spans="2:52" ht="14.25" customHeight="1" x14ac:dyDescent="0.25">
      <c r="B57" s="16"/>
      <c r="C57" s="58"/>
      <c r="D57" s="1085"/>
      <c r="E57" s="1085"/>
      <c r="F57" s="1085"/>
      <c r="G57" s="1085"/>
      <c r="H57" s="1085"/>
      <c r="I57" s="490"/>
      <c r="J57" s="490"/>
      <c r="K57" s="490"/>
      <c r="L57" s="3"/>
      <c r="M57" s="3"/>
      <c r="N57" s="490"/>
      <c r="O57" s="3"/>
      <c r="P57" s="3"/>
      <c r="Q57" s="3"/>
      <c r="R57" s="3"/>
      <c r="S57" s="31" t="s">
        <v>25</v>
      </c>
      <c r="T57" s="23"/>
      <c r="U57" s="23"/>
      <c r="V57" s="24"/>
      <c r="W57" s="24"/>
      <c r="X57" s="24"/>
      <c r="Y57" s="24"/>
      <c r="Z57" s="24"/>
      <c r="AA57" s="24"/>
      <c r="AB57" s="14" t="s">
        <v>36</v>
      </c>
      <c r="AC57" s="1034">
        <f>IF(X60&lt;15,AD14*0.7,IF(X60=15,AD14,IF(AND(X60&gt;15,X60&lt;17),AD14,IF(X60=17,AD14,IF(X60&gt;17,AD14*1.2)))))</f>
        <v>0</v>
      </c>
      <c r="AD57" s="1035"/>
      <c r="AE57" s="1035"/>
      <c r="AF57" s="1036"/>
      <c r="AG57" s="71"/>
      <c r="AH57" s="17"/>
      <c r="AO57" s="58"/>
      <c r="AP57" s="59"/>
      <c r="AR57" s="384"/>
      <c r="AS57" s="99"/>
      <c r="AT57" s="99"/>
      <c r="AU57" s="99"/>
      <c r="AV57" s="99"/>
      <c r="AW57" s="99"/>
      <c r="AX57" s="99"/>
      <c r="AY57" s="99"/>
      <c r="AZ57" s="381"/>
    </row>
    <row r="58" spans="2:52" ht="3" customHeight="1" x14ac:dyDescent="0.25">
      <c r="B58" s="16"/>
      <c r="C58" s="58"/>
      <c r="D58" s="3"/>
      <c r="E58" s="3"/>
      <c r="F58" s="3"/>
      <c r="G58" s="3"/>
      <c r="H58" s="3"/>
      <c r="I58" s="3"/>
      <c r="J58" s="3"/>
      <c r="K58" s="3"/>
      <c r="L58" s="3"/>
      <c r="M58" s="3"/>
      <c r="N58" s="3"/>
      <c r="O58" s="3"/>
      <c r="P58" s="3"/>
      <c r="Q58" s="3"/>
      <c r="R58" s="3"/>
      <c r="S58" s="77"/>
      <c r="T58" s="78"/>
      <c r="U58" s="78"/>
      <c r="V58" s="78"/>
      <c r="W58" s="78"/>
      <c r="X58" s="78"/>
      <c r="Y58" s="78"/>
      <c r="Z58" s="78"/>
      <c r="AA58" s="78"/>
      <c r="AB58" s="78"/>
      <c r="AC58" s="78"/>
      <c r="AD58" s="78"/>
      <c r="AE58" s="78"/>
      <c r="AF58" s="78"/>
      <c r="AG58" s="79"/>
      <c r="AH58" s="17"/>
      <c r="AO58" s="58"/>
      <c r="AP58" s="59"/>
      <c r="AR58" s="384">
        <f>M58/1440</f>
        <v>0</v>
      </c>
      <c r="AS58" s="99"/>
      <c r="AT58" s="99"/>
      <c r="AU58" s="99" t="s">
        <v>381</v>
      </c>
      <c r="AV58" s="99" t="s">
        <v>65</v>
      </c>
      <c r="AW58" s="99" t="s">
        <v>66</v>
      </c>
      <c r="AX58" s="99" t="s">
        <v>305</v>
      </c>
      <c r="AY58" s="99"/>
      <c r="AZ58" s="381"/>
    </row>
    <row r="59" spans="2:52" ht="3" customHeight="1" x14ac:dyDescent="0.25">
      <c r="B59" s="16"/>
      <c r="C59" s="58"/>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59"/>
      <c r="AH59" s="17"/>
      <c r="AO59" s="58"/>
      <c r="AP59" s="59"/>
      <c r="AR59" s="384"/>
      <c r="AS59" s="99"/>
      <c r="AT59" s="99"/>
      <c r="AU59" s="99"/>
      <c r="AV59" s="99"/>
      <c r="AW59" s="99"/>
      <c r="AX59" s="99"/>
      <c r="AY59" s="99"/>
      <c r="AZ59" s="381"/>
    </row>
    <row r="60" spans="2:52" ht="14.25" customHeight="1" x14ac:dyDescent="0.25">
      <c r="B60" s="16"/>
      <c r="C60" s="58"/>
      <c r="D60" s="3"/>
      <c r="E60" s="3"/>
      <c r="F60" s="3"/>
      <c r="G60" s="3"/>
      <c r="H60" s="4" t="s">
        <v>32</v>
      </c>
      <c r="I60" s="1046"/>
      <c r="J60" s="1047"/>
      <c r="K60" s="3" t="s">
        <v>3</v>
      </c>
      <c r="L60" s="3"/>
      <c r="M60" s="4" t="s">
        <v>11</v>
      </c>
      <c r="N60" s="1046"/>
      <c r="O60" s="1047"/>
      <c r="P60" s="3" t="s">
        <v>3</v>
      </c>
      <c r="Q60" s="3"/>
      <c r="R60" s="3"/>
      <c r="S60" s="1031"/>
      <c r="T60" s="1032"/>
      <c r="U60" s="3" t="s">
        <v>51</v>
      </c>
      <c r="V60" s="3"/>
      <c r="W60" s="489" t="s">
        <v>422</v>
      </c>
      <c r="X60" s="1070">
        <f>S60/1.04</f>
        <v>0</v>
      </c>
      <c r="Y60" s="1071"/>
      <c r="Z60" s="3" t="s">
        <v>52</v>
      </c>
      <c r="AA60" s="4"/>
      <c r="AB60" s="4" t="s">
        <v>7</v>
      </c>
      <c r="AC60" s="1031"/>
      <c r="AD60" s="1032"/>
      <c r="AE60" s="3" t="s">
        <v>1</v>
      </c>
      <c r="AF60" s="3"/>
      <c r="AG60" s="59"/>
      <c r="AH60" s="17"/>
      <c r="AO60" s="58"/>
      <c r="AP60" s="59"/>
      <c r="AR60" s="384"/>
      <c r="AS60" s="99"/>
      <c r="AT60" s="99"/>
      <c r="AU60" s="99"/>
      <c r="AV60" s="99"/>
      <c r="AW60" s="99"/>
      <c r="AX60" s="99"/>
      <c r="AY60" s="99"/>
      <c r="AZ60" s="381"/>
    </row>
    <row r="61" spans="2:52" ht="3" customHeight="1" x14ac:dyDescent="0.25">
      <c r="B61" s="16"/>
      <c r="C61" s="58"/>
      <c r="D61" s="3"/>
      <c r="E61" s="3"/>
      <c r="F61" s="3"/>
      <c r="G61" s="3"/>
      <c r="H61" s="3"/>
      <c r="I61" s="3"/>
      <c r="J61" s="3"/>
      <c r="K61" s="3"/>
      <c r="L61" s="33"/>
      <c r="M61" s="3"/>
      <c r="N61" s="3"/>
      <c r="O61" s="3"/>
      <c r="P61" s="33"/>
      <c r="Q61" s="33"/>
      <c r="R61" s="3"/>
      <c r="S61" s="3"/>
      <c r="T61" s="3"/>
      <c r="U61" s="3"/>
      <c r="V61" s="3"/>
      <c r="W61" s="3"/>
      <c r="X61" s="3"/>
      <c r="Y61" s="37"/>
      <c r="Z61" s="37"/>
      <c r="AA61" s="37"/>
      <c r="AB61" s="37"/>
      <c r="AC61" s="37"/>
      <c r="AD61" s="37"/>
      <c r="AE61" s="37"/>
      <c r="AF61" s="37"/>
      <c r="AG61" s="64"/>
      <c r="AH61" s="17"/>
      <c r="AO61" s="58"/>
      <c r="AP61" s="59"/>
      <c r="AR61" s="384"/>
      <c r="AS61" s="99"/>
      <c r="AT61" s="99"/>
      <c r="AU61" s="99"/>
      <c r="AV61" s="99"/>
      <c r="AW61" s="99"/>
      <c r="AX61" s="99"/>
      <c r="AY61" s="99"/>
      <c r="AZ61" s="381"/>
    </row>
    <row r="62" spans="2:52" ht="14.25" customHeight="1" x14ac:dyDescent="0.25">
      <c r="B62" s="16"/>
      <c r="C62" s="58"/>
      <c r="D62" s="3"/>
      <c r="E62" s="3"/>
      <c r="F62" s="3"/>
      <c r="G62" s="3"/>
      <c r="H62" s="4" t="s">
        <v>428</v>
      </c>
      <c r="I62" s="1046"/>
      <c r="J62" s="1047"/>
      <c r="K62" s="3" t="s">
        <v>3</v>
      </c>
      <c r="L62" s="3"/>
      <c r="M62" s="4" t="s">
        <v>11</v>
      </c>
      <c r="N62" s="1046"/>
      <c r="O62" s="1047"/>
      <c r="P62" s="3" t="s">
        <v>3</v>
      </c>
      <c r="Q62" s="3"/>
      <c r="R62" s="3"/>
      <c r="S62" s="3"/>
      <c r="T62" s="3"/>
      <c r="U62" s="3"/>
      <c r="V62" s="3"/>
      <c r="W62" s="3"/>
      <c r="X62" s="3"/>
      <c r="Y62" s="3"/>
      <c r="Z62" s="3"/>
      <c r="AA62" s="4"/>
      <c r="AB62" s="4" t="s">
        <v>7</v>
      </c>
      <c r="AC62" s="1031"/>
      <c r="AD62" s="1032"/>
      <c r="AE62" s="3" t="s">
        <v>1</v>
      </c>
      <c r="AF62" s="3"/>
      <c r="AG62" s="59"/>
      <c r="AH62" s="17"/>
      <c r="AO62" s="58"/>
      <c r="AP62" s="59"/>
      <c r="AR62" s="384"/>
      <c r="AS62" s="99"/>
      <c r="AT62" s="99"/>
      <c r="AU62" s="99" t="s">
        <v>33</v>
      </c>
      <c r="AV62" s="99" t="s">
        <v>306</v>
      </c>
      <c r="AW62" s="99" t="s">
        <v>40</v>
      </c>
      <c r="AX62" s="99"/>
      <c r="AY62" s="99"/>
      <c r="AZ62" s="381"/>
    </row>
    <row r="63" spans="2:52" ht="3" customHeight="1" x14ac:dyDescent="0.25">
      <c r="B63" s="16"/>
      <c r="C63" s="58"/>
      <c r="D63" s="3"/>
      <c r="E63" s="3"/>
      <c r="F63" s="3"/>
      <c r="G63" s="3"/>
      <c r="H63" s="4"/>
      <c r="I63" s="462"/>
      <c r="J63" s="462"/>
      <c r="K63" s="346"/>
      <c r="L63" s="346"/>
      <c r="M63" s="353"/>
      <c r="N63" s="462"/>
      <c r="O63" s="462"/>
      <c r="P63" s="3"/>
      <c r="Q63" s="3"/>
      <c r="R63" s="3"/>
      <c r="S63" s="3"/>
      <c r="T63" s="3"/>
      <c r="U63" s="3"/>
      <c r="V63" s="3"/>
      <c r="W63" s="3"/>
      <c r="X63" s="3"/>
      <c r="Y63" s="3"/>
      <c r="Z63" s="3"/>
      <c r="AA63" s="29"/>
      <c r="AB63" s="29"/>
      <c r="AC63" s="461"/>
      <c r="AD63" s="461"/>
      <c r="AE63" s="28"/>
      <c r="AF63" s="28"/>
      <c r="AG63" s="59"/>
      <c r="AH63" s="17"/>
      <c r="AO63" s="58"/>
      <c r="AP63" s="59"/>
      <c r="AR63" s="384"/>
      <c r="AS63" s="99"/>
      <c r="AT63" s="99"/>
      <c r="AU63" s="99"/>
      <c r="AV63" s="99"/>
      <c r="AW63" s="99"/>
      <c r="AX63" s="99"/>
      <c r="AY63" s="99"/>
      <c r="AZ63" s="381"/>
    </row>
    <row r="64" spans="2:52" ht="3" customHeight="1" x14ac:dyDescent="0.25">
      <c r="B64" s="16"/>
      <c r="C64" s="58"/>
      <c r="D64" s="3"/>
      <c r="E64" s="3"/>
      <c r="F64" s="3"/>
      <c r="G64" s="3"/>
      <c r="H64" s="4"/>
      <c r="I64" s="462"/>
      <c r="J64" s="462"/>
      <c r="K64" s="346"/>
      <c r="L64" s="346"/>
      <c r="M64" s="353"/>
      <c r="N64" s="462"/>
      <c r="O64" s="462"/>
      <c r="P64" s="3"/>
      <c r="Q64" s="3"/>
      <c r="R64" s="3"/>
      <c r="S64" s="3"/>
      <c r="T64" s="3"/>
      <c r="U64" s="3"/>
      <c r="V64" s="3"/>
      <c r="W64" s="3"/>
      <c r="X64" s="3"/>
      <c r="Y64" s="3"/>
      <c r="Z64" s="3"/>
      <c r="AA64" s="4"/>
      <c r="AB64" s="4"/>
      <c r="AC64" s="460"/>
      <c r="AD64" s="460"/>
      <c r="AE64" s="3"/>
      <c r="AF64" s="3"/>
      <c r="AG64" s="59"/>
      <c r="AH64" s="17"/>
      <c r="AO64" s="58"/>
      <c r="AP64" s="59"/>
      <c r="AR64" s="384">
        <f>M64/1440</f>
        <v>0</v>
      </c>
      <c r="AS64" s="99"/>
      <c r="AT64" s="99"/>
      <c r="AU64" s="99"/>
      <c r="AV64" s="99"/>
      <c r="AW64" s="99"/>
      <c r="AX64" s="99"/>
      <c r="AY64" s="99"/>
      <c r="AZ64" s="381"/>
    </row>
    <row r="65" spans="2:52" ht="14.25" customHeight="1" x14ac:dyDescent="0.25">
      <c r="B65" s="16"/>
      <c r="C65" s="58"/>
      <c r="D65" s="3"/>
      <c r="E65" s="3"/>
      <c r="F65" s="3"/>
      <c r="G65" s="3"/>
      <c r="H65" s="3"/>
      <c r="I65" s="3"/>
      <c r="J65" s="3"/>
      <c r="K65" s="3"/>
      <c r="L65" s="3"/>
      <c r="M65" s="3"/>
      <c r="N65" s="3"/>
      <c r="O65" s="3"/>
      <c r="P65" s="3"/>
      <c r="Q65" s="3"/>
      <c r="R65" s="4" t="s">
        <v>8</v>
      </c>
      <c r="S65" s="1031"/>
      <c r="T65" s="1032"/>
      <c r="U65" s="3" t="s">
        <v>51</v>
      </c>
      <c r="V65" s="3"/>
      <c r="W65" s="489" t="s">
        <v>422</v>
      </c>
      <c r="X65" s="1027">
        <f>S65/1.04</f>
        <v>0</v>
      </c>
      <c r="Y65" s="1028"/>
      <c r="Z65" s="3" t="s">
        <v>52</v>
      </c>
      <c r="AA65" s="4"/>
      <c r="AB65" s="30" t="s">
        <v>7</v>
      </c>
      <c r="AC65" s="1027">
        <f>AC60+AC62</f>
        <v>0</v>
      </c>
      <c r="AD65" s="1028"/>
      <c r="AE65" s="22" t="s">
        <v>1</v>
      </c>
      <c r="AF65" s="3"/>
      <c r="AG65" s="59"/>
      <c r="AH65" s="17"/>
      <c r="AO65" s="58"/>
      <c r="AP65" s="59"/>
      <c r="AR65" s="384"/>
      <c r="AS65" s="99"/>
      <c r="AT65" s="99"/>
      <c r="AU65" s="99"/>
      <c r="AV65" s="99"/>
      <c r="AW65" s="99"/>
      <c r="AX65" s="99"/>
      <c r="AY65" s="99"/>
      <c r="AZ65" s="381"/>
    </row>
    <row r="66" spans="2:52" ht="3" customHeight="1" x14ac:dyDescent="0.25">
      <c r="B66" s="16"/>
      <c r="C66" s="60"/>
      <c r="D66" s="28"/>
      <c r="E66" s="28"/>
      <c r="F66" s="28"/>
      <c r="G66" s="28"/>
      <c r="H66" s="28"/>
      <c r="I66" s="28"/>
      <c r="J66" s="28"/>
      <c r="K66" s="28"/>
      <c r="L66" s="457"/>
      <c r="M66" s="28"/>
      <c r="N66" s="28"/>
      <c r="O66" s="28"/>
      <c r="P66" s="457"/>
      <c r="Q66" s="457"/>
      <c r="R66" s="28"/>
      <c r="S66" s="28"/>
      <c r="T66" s="28"/>
      <c r="U66" s="28"/>
      <c r="V66" s="28"/>
      <c r="W66" s="28"/>
      <c r="X66" s="28"/>
      <c r="Y66" s="458"/>
      <c r="Z66" s="458"/>
      <c r="AA66" s="458"/>
      <c r="AB66" s="458"/>
      <c r="AC66" s="458"/>
      <c r="AD66" s="458"/>
      <c r="AE66" s="458"/>
      <c r="AF66" s="458"/>
      <c r="AG66" s="459"/>
      <c r="AH66" s="17"/>
      <c r="AO66" s="58"/>
      <c r="AP66" s="59"/>
      <c r="AR66" s="384"/>
      <c r="AS66" s="99"/>
      <c r="AT66" s="99"/>
      <c r="AU66" s="99"/>
      <c r="AV66" s="99"/>
      <c r="AW66" s="99"/>
      <c r="AX66" s="99"/>
      <c r="AY66" s="99"/>
      <c r="AZ66" s="381"/>
    </row>
    <row r="67" spans="2:52" ht="3" customHeight="1" x14ac:dyDescent="0.25">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17"/>
      <c r="AO67" s="58"/>
      <c r="AP67" s="59"/>
      <c r="AR67" s="384"/>
      <c r="AS67" s="99"/>
      <c r="AT67" s="99"/>
      <c r="AU67" s="99"/>
      <c r="AV67" s="99"/>
      <c r="AW67" s="99"/>
      <c r="AX67" s="99"/>
      <c r="AY67" s="99"/>
      <c r="AZ67" s="381"/>
    </row>
    <row r="68" spans="2:52" ht="14.25" customHeight="1" x14ac:dyDescent="0.25">
      <c r="B68" s="16"/>
      <c r="C68" s="55"/>
      <c r="D68" s="63" t="s">
        <v>521</v>
      </c>
      <c r="E68" s="56"/>
      <c r="F68" s="56"/>
      <c r="G68" s="56"/>
      <c r="H68" s="56"/>
      <c r="I68" s="56"/>
      <c r="J68" s="56"/>
      <c r="K68" s="56"/>
      <c r="L68" s="56"/>
      <c r="M68" s="56"/>
      <c r="N68" s="56"/>
      <c r="O68" s="56"/>
      <c r="P68" s="56"/>
      <c r="Q68" s="56"/>
      <c r="R68" s="56"/>
      <c r="S68" s="80"/>
      <c r="T68" s="80"/>
      <c r="U68" s="56"/>
      <c r="V68" s="56"/>
      <c r="W68" s="56"/>
      <c r="X68" s="56"/>
      <c r="Y68" s="56"/>
      <c r="Z68" s="56"/>
      <c r="AA68" s="56"/>
      <c r="AB68" s="56"/>
      <c r="AC68" s="56"/>
      <c r="AD68" s="1083"/>
      <c r="AE68" s="1083"/>
      <c r="AF68" s="1083"/>
      <c r="AG68" s="57"/>
      <c r="AH68" s="17"/>
      <c r="AO68" s="58"/>
      <c r="AP68" s="59"/>
      <c r="AR68" s="384"/>
      <c r="AS68" s="99"/>
      <c r="AT68" s="99"/>
      <c r="AU68" s="99" t="s">
        <v>34</v>
      </c>
      <c r="AV68" s="99" t="s">
        <v>307</v>
      </c>
      <c r="AW68" s="99" t="s">
        <v>40</v>
      </c>
      <c r="AX68" s="99"/>
      <c r="AY68" s="99"/>
      <c r="AZ68" s="381"/>
    </row>
    <row r="69" spans="2:52" ht="14.25" customHeight="1" x14ac:dyDescent="0.25">
      <c r="B69" s="16"/>
      <c r="C69" s="58"/>
      <c r="D69" s="3"/>
      <c r="E69" s="3"/>
      <c r="F69" s="3"/>
      <c r="G69" s="3"/>
      <c r="H69" s="4" t="s">
        <v>31</v>
      </c>
      <c r="I69" s="1046"/>
      <c r="J69" s="1047"/>
      <c r="K69" s="3" t="s">
        <v>3</v>
      </c>
      <c r="L69" s="3"/>
      <c r="M69" s="4" t="s">
        <v>11</v>
      </c>
      <c r="N69" s="1046"/>
      <c r="O69" s="1047"/>
      <c r="P69" s="3" t="s">
        <v>3</v>
      </c>
      <c r="Q69" s="3"/>
      <c r="R69" s="4" t="s">
        <v>28</v>
      </c>
      <c r="S69" s="1031"/>
      <c r="T69" s="1032"/>
      <c r="U69" s="3" t="s">
        <v>4</v>
      </c>
      <c r="V69" s="3"/>
      <c r="W69" s="4" t="s">
        <v>29</v>
      </c>
      <c r="X69" s="1027">
        <v>100</v>
      </c>
      <c r="Y69" s="1028"/>
      <c r="Z69" s="3" t="s">
        <v>4</v>
      </c>
      <c r="AA69" s="3"/>
      <c r="AB69" s="3"/>
      <c r="AC69" s="3"/>
      <c r="AD69" s="3"/>
      <c r="AE69" s="3"/>
      <c r="AF69" s="3"/>
      <c r="AG69" s="59"/>
      <c r="AH69" s="17"/>
      <c r="AO69" s="58"/>
      <c r="AP69" s="59"/>
      <c r="AR69" s="384"/>
      <c r="AS69" s="99"/>
      <c r="AT69" s="99"/>
      <c r="AU69" s="99"/>
      <c r="AV69" s="99"/>
      <c r="AW69" s="99"/>
      <c r="AX69" s="99"/>
      <c r="AY69" s="99"/>
      <c r="AZ69" s="381"/>
    </row>
    <row r="70" spans="2:52" ht="3" customHeight="1" x14ac:dyDescent="0.25">
      <c r="B70" s="16"/>
      <c r="C70" s="58"/>
      <c r="D70" s="3"/>
      <c r="E70" s="3"/>
      <c r="F70" s="3"/>
      <c r="G70" s="3"/>
      <c r="H70" s="3"/>
      <c r="I70" s="3"/>
      <c r="J70" s="3"/>
      <c r="K70" s="3"/>
      <c r="L70" s="3"/>
      <c r="M70" s="33"/>
      <c r="N70" s="3"/>
      <c r="O70" s="3"/>
      <c r="P70" s="3"/>
      <c r="Q70" s="33"/>
      <c r="R70" s="3"/>
      <c r="S70" s="3"/>
      <c r="T70" s="3"/>
      <c r="U70" s="3"/>
      <c r="V70" s="3"/>
      <c r="W70" s="3"/>
      <c r="X70" s="3"/>
      <c r="Y70" s="37"/>
      <c r="Z70" s="37"/>
      <c r="AA70" s="37"/>
      <c r="AB70" s="37"/>
      <c r="AC70" s="37"/>
      <c r="AD70" s="37"/>
      <c r="AE70" s="37"/>
      <c r="AF70" s="37"/>
      <c r="AG70" s="64"/>
      <c r="AH70" s="17"/>
      <c r="AO70" s="58"/>
      <c r="AP70" s="59"/>
      <c r="AR70" s="384">
        <f>M70/1440</f>
        <v>0</v>
      </c>
      <c r="AS70" s="99"/>
      <c r="AT70" s="99"/>
      <c r="AU70" s="99"/>
      <c r="AV70" s="99"/>
      <c r="AW70" s="99"/>
      <c r="AX70" s="99"/>
      <c r="AY70" s="99"/>
      <c r="AZ70" s="381"/>
    </row>
    <row r="71" spans="2:52" ht="14.25" customHeight="1" x14ac:dyDescent="0.25">
      <c r="B71" s="16"/>
      <c r="C71" s="58"/>
      <c r="D71" s="3"/>
      <c r="E71" s="3"/>
      <c r="F71" s="3"/>
      <c r="G71" s="3"/>
      <c r="H71" s="3"/>
      <c r="I71" s="3"/>
      <c r="J71" s="3"/>
      <c r="K71" s="4"/>
      <c r="L71" s="4"/>
      <c r="M71" s="4" t="s">
        <v>430</v>
      </c>
      <c r="N71" s="1080" t="str">
        <f>IF(rezeptkarte!AA62="X","Ja",IF(rezeptkarte!AA62="","Nein"))</f>
        <v>Nein</v>
      </c>
      <c r="O71" s="1062"/>
      <c r="P71" s="3"/>
      <c r="Q71" s="3"/>
      <c r="R71" s="4" t="s">
        <v>431</v>
      </c>
      <c r="S71" s="1027" t="str">
        <f>IF(rezeptkarte!AA69="X","Ja",IF(rezeptkarte!AA69="","Nein"))</f>
        <v>Nein</v>
      </c>
      <c r="T71" s="1028"/>
      <c r="U71" s="3"/>
      <c r="V71" s="3"/>
      <c r="W71" s="4" t="s">
        <v>432</v>
      </c>
      <c r="X71" s="1027" t="str">
        <f>IF(rezeptkarte!AA76="X","Ja",IF(rezeptkarte!AA76="","Nein"))</f>
        <v>Nein</v>
      </c>
      <c r="Y71" s="1028"/>
      <c r="Z71" s="3"/>
      <c r="AA71" s="3"/>
      <c r="AB71" s="37"/>
      <c r="AC71" s="37"/>
      <c r="AD71" s="37"/>
      <c r="AE71" s="37"/>
      <c r="AF71" s="37"/>
      <c r="AG71" s="64"/>
      <c r="AH71" s="17"/>
      <c r="AO71" s="58"/>
      <c r="AP71" s="59"/>
      <c r="AR71" s="384"/>
      <c r="AS71" s="99"/>
      <c r="AT71" s="99"/>
      <c r="AU71" s="99"/>
      <c r="AV71" s="99"/>
      <c r="AW71" s="99"/>
      <c r="AX71" s="99"/>
      <c r="AY71" s="99"/>
      <c r="AZ71" s="381"/>
    </row>
    <row r="72" spans="2:52" ht="3" customHeight="1" x14ac:dyDescent="0.25">
      <c r="B72" s="16"/>
      <c r="C72" s="58"/>
      <c r="D72" s="3"/>
      <c r="E72" s="3"/>
      <c r="F72" s="3"/>
      <c r="G72" s="3"/>
      <c r="H72" s="3"/>
      <c r="I72" s="3"/>
      <c r="J72" s="3"/>
      <c r="K72" s="3"/>
      <c r="L72" s="3"/>
      <c r="M72" s="33"/>
      <c r="N72" s="3"/>
      <c r="O72" s="3"/>
      <c r="P72" s="3"/>
      <c r="Q72" s="33"/>
      <c r="R72" s="3"/>
      <c r="S72" s="3"/>
      <c r="T72" s="3"/>
      <c r="U72" s="3"/>
      <c r="V72" s="3"/>
      <c r="W72" s="3"/>
      <c r="X72" s="3"/>
      <c r="Y72" s="37"/>
      <c r="Z72" s="37"/>
      <c r="AA72" s="37"/>
      <c r="AB72" s="37"/>
      <c r="AC72" s="37"/>
      <c r="AD72" s="37"/>
      <c r="AE72" s="37"/>
      <c r="AF72" s="37"/>
      <c r="AG72" s="64"/>
      <c r="AH72" s="17"/>
      <c r="AO72" s="58"/>
      <c r="AP72" s="59"/>
      <c r="AR72" s="384"/>
      <c r="AS72" s="99"/>
      <c r="AT72" s="99"/>
      <c r="AU72" s="99"/>
      <c r="AV72" s="99"/>
      <c r="AW72" s="99"/>
      <c r="AX72" s="99"/>
      <c r="AY72" s="99"/>
      <c r="AZ72" s="381"/>
    </row>
    <row r="73" spans="2:52" ht="14.25" customHeight="1" x14ac:dyDescent="0.25">
      <c r="B73" s="16"/>
      <c r="C73" s="58"/>
      <c r="D73" s="3"/>
      <c r="E73" s="3"/>
      <c r="F73" s="3"/>
      <c r="G73" s="4" t="s">
        <v>10</v>
      </c>
      <c r="H73" s="1046"/>
      <c r="I73" s="1047"/>
      <c r="J73" s="3" t="s">
        <v>3</v>
      </c>
      <c r="K73" s="3"/>
      <c r="L73" s="4" t="s">
        <v>11</v>
      </c>
      <c r="M73" s="1059">
        <f>IF(ISERROR(H73+Q73),"",H73+Q73)</f>
        <v>0</v>
      </c>
      <c r="N73" s="1060"/>
      <c r="O73" s="3" t="s">
        <v>3</v>
      </c>
      <c r="P73" s="3"/>
      <c r="Q73" s="1029">
        <f>IF(ISBLANK(rezeptkarte!AR57),"",rezeptkarte!AR57)</f>
        <v>0</v>
      </c>
      <c r="R73" s="1030"/>
      <c r="S73" s="3" t="s">
        <v>104</v>
      </c>
      <c r="T73" s="25"/>
      <c r="U73" s="1031"/>
      <c r="V73" s="1032"/>
      <c r="W73" s="3" t="s">
        <v>1</v>
      </c>
      <c r="X73" s="26"/>
      <c r="Y73" s="1031"/>
      <c r="Z73" s="1032"/>
      <c r="AA73" s="3" t="s">
        <v>51</v>
      </c>
      <c r="AB73" s="3"/>
      <c r="AC73" s="489" t="s">
        <v>422</v>
      </c>
      <c r="AD73" s="1027">
        <f>Y73/1.04</f>
        <v>0</v>
      </c>
      <c r="AE73" s="1028"/>
      <c r="AF73" s="3" t="s">
        <v>52</v>
      </c>
      <c r="AG73" s="59"/>
      <c r="AH73" s="17"/>
      <c r="AO73" s="58"/>
      <c r="AP73" s="59"/>
      <c r="AR73" s="384"/>
      <c r="AS73" s="99"/>
      <c r="AT73" s="99"/>
      <c r="AU73" s="99"/>
      <c r="AV73" s="99"/>
      <c r="AW73" s="99"/>
      <c r="AX73" s="99"/>
      <c r="AY73" s="99"/>
      <c r="AZ73" s="381"/>
    </row>
    <row r="74" spans="2:52" ht="3" customHeight="1" x14ac:dyDescent="0.25">
      <c r="B74" s="16"/>
      <c r="C74" s="58"/>
      <c r="D74" s="3"/>
      <c r="E74" s="3"/>
      <c r="F74" s="3"/>
      <c r="G74" s="3"/>
      <c r="H74" s="3"/>
      <c r="I74" s="3"/>
      <c r="J74" s="3"/>
      <c r="K74" s="3"/>
      <c r="L74" s="3"/>
      <c r="M74" s="33"/>
      <c r="N74" s="3"/>
      <c r="O74" s="3"/>
      <c r="P74" s="3"/>
      <c r="Q74" s="33"/>
      <c r="R74" s="3"/>
      <c r="S74" s="3"/>
      <c r="T74" s="3"/>
      <c r="U74" s="3"/>
      <c r="V74" s="3"/>
      <c r="W74" s="3"/>
      <c r="X74" s="3"/>
      <c r="Y74" s="37"/>
      <c r="Z74" s="37"/>
      <c r="AA74" s="37"/>
      <c r="AB74" s="37"/>
      <c r="AC74" s="37"/>
      <c r="AD74" s="37"/>
      <c r="AE74" s="37"/>
      <c r="AF74" s="37"/>
      <c r="AG74" s="64"/>
      <c r="AH74" s="17"/>
      <c r="AO74" s="58"/>
      <c r="AP74" s="59"/>
      <c r="AR74" s="384"/>
      <c r="AS74" s="99"/>
      <c r="AT74" s="99"/>
      <c r="AU74" s="99"/>
      <c r="AV74" s="99"/>
      <c r="AW74" s="99"/>
      <c r="AX74" s="99"/>
      <c r="AY74" s="99"/>
      <c r="AZ74" s="381"/>
    </row>
    <row r="75" spans="2:52" ht="14.25" customHeight="1" x14ac:dyDescent="0.25">
      <c r="B75" s="16"/>
      <c r="C75" s="58"/>
      <c r="D75" s="1039" t="str">
        <f>rezeptkarte!D60</f>
        <v>1. Hopfengabe</v>
      </c>
      <c r="E75" s="1040"/>
      <c r="F75" s="1040"/>
      <c r="G75" s="1041"/>
      <c r="H75" s="59"/>
      <c r="I75" s="1059">
        <f>IF(N71="JA",I69+Q73-rezeptkarte!AR64,IF(N71="NEIN",H73+Q73-rezeptkarte!AR64))</f>
        <v>0</v>
      </c>
      <c r="J75" s="1060"/>
      <c r="K75" s="3" t="s">
        <v>3</v>
      </c>
      <c r="L75" s="3"/>
      <c r="M75" s="4" t="s">
        <v>12</v>
      </c>
      <c r="N75" s="1031"/>
      <c r="O75" s="1032"/>
      <c r="P75" s="3" t="s">
        <v>1</v>
      </c>
      <c r="Q75" s="3"/>
      <c r="R75" s="1027">
        <f>IF(ISBLANK(rezeptkarte!J64),"",rezeptkarte!J64)</f>
        <v>0</v>
      </c>
      <c r="S75" s="1028"/>
      <c r="T75" s="3" t="s">
        <v>14</v>
      </c>
      <c r="U75" s="3"/>
      <c r="V75" s="1072" t="b">
        <f>IF(rezeptkarte!X60="X","Dolden",IF(rezeptkarte!AB60="X","Pellets",IF(rezeptkarte!AF60="X","Extrakt")))</f>
        <v>0</v>
      </c>
      <c r="W75" s="1073"/>
      <c r="X75" s="1074"/>
      <c r="Y75" s="4"/>
      <c r="Z75" s="1072" t="str">
        <f>IF(ISBLANK(rezeptkarte!J60),"",rezeptkarte!J60)</f>
        <v>&lt;Hopfensorte wählen&gt;</v>
      </c>
      <c r="AA75" s="1073"/>
      <c r="AB75" s="1073"/>
      <c r="AC75" s="1073"/>
      <c r="AD75" s="1073"/>
      <c r="AE75" s="1073"/>
      <c r="AF75" s="1074"/>
      <c r="AG75" s="59"/>
      <c r="AH75" s="17"/>
      <c r="AO75" s="58"/>
      <c r="AP75" s="59"/>
      <c r="AR75" s="384"/>
      <c r="AS75" s="99"/>
      <c r="AT75" s="99"/>
      <c r="AU75" s="99"/>
      <c r="AV75" s="99"/>
      <c r="AW75" s="99"/>
      <c r="AX75" s="99"/>
      <c r="AY75" s="99"/>
      <c r="AZ75" s="381"/>
    </row>
    <row r="76" spans="2:52" ht="3" customHeight="1" x14ac:dyDescent="0.25">
      <c r="B76" s="16"/>
      <c r="C76" s="58"/>
      <c r="D76" s="3"/>
      <c r="E76" s="3"/>
      <c r="F76" s="3"/>
      <c r="G76" s="3"/>
      <c r="H76" s="3"/>
      <c r="I76" s="3"/>
      <c r="J76" s="3"/>
      <c r="K76" s="3"/>
      <c r="L76" s="3"/>
      <c r="M76" s="33"/>
      <c r="N76" s="3"/>
      <c r="O76" s="3"/>
      <c r="P76" s="3"/>
      <c r="Q76" s="33"/>
      <c r="R76" s="3"/>
      <c r="S76" s="3"/>
      <c r="T76" s="3"/>
      <c r="U76" s="3"/>
      <c r="V76" s="3"/>
      <c r="W76" s="3"/>
      <c r="X76" s="3"/>
      <c r="Y76" s="3"/>
      <c r="Z76" s="3"/>
      <c r="AA76" s="3"/>
      <c r="AB76" s="3"/>
      <c r="AC76" s="37"/>
      <c r="AD76" s="37"/>
      <c r="AE76" s="37"/>
      <c r="AF76" s="37"/>
      <c r="AG76" s="64"/>
      <c r="AH76" s="17"/>
      <c r="AO76" s="58"/>
      <c r="AP76" s="59"/>
      <c r="AR76" s="384"/>
      <c r="AS76" s="99"/>
      <c r="AT76" s="99"/>
      <c r="AU76" s="99" t="s">
        <v>107</v>
      </c>
      <c r="AV76" s="99" t="s">
        <v>308</v>
      </c>
      <c r="AW76" s="99" t="s">
        <v>40</v>
      </c>
      <c r="AX76" s="99"/>
      <c r="AY76" s="99"/>
      <c r="AZ76" s="381"/>
    </row>
    <row r="77" spans="2:52" ht="14.25" customHeight="1" x14ac:dyDescent="0.25">
      <c r="B77" s="16"/>
      <c r="C77" s="58"/>
      <c r="D77" s="1039" t="str">
        <f>rezeptkarte!D67</f>
        <v>2. Hopfengabe</v>
      </c>
      <c r="E77" s="1040"/>
      <c r="F77" s="1040"/>
      <c r="G77" s="1041"/>
      <c r="H77" s="4"/>
      <c r="I77" s="1059">
        <f>IF(S71="JA",I69+Q73-rezeptkarte!AR71,IF(S71="NEIN",H73+Q73-rezeptkarte!AR71))</f>
        <v>0</v>
      </c>
      <c r="J77" s="1060"/>
      <c r="K77" s="3" t="s">
        <v>3</v>
      </c>
      <c r="L77" s="3"/>
      <c r="M77" s="4" t="s">
        <v>12</v>
      </c>
      <c r="N77" s="1031"/>
      <c r="O77" s="1032"/>
      <c r="P77" s="3" t="s">
        <v>1</v>
      </c>
      <c r="Q77" s="3"/>
      <c r="R77" s="1027">
        <f>IF(ISBLANK(rezeptkarte!J71),"",rezeptkarte!J71)</f>
        <v>0</v>
      </c>
      <c r="S77" s="1028"/>
      <c r="T77" s="3" t="s">
        <v>14</v>
      </c>
      <c r="U77" s="3"/>
      <c r="V77" s="1072" t="b">
        <f>IF(rezeptkarte!X67="X","Dolden",IF(rezeptkarte!AB67="X","Pellets",IF(rezeptkarte!AF67="X","Extrakt")))</f>
        <v>0</v>
      </c>
      <c r="W77" s="1073"/>
      <c r="X77" s="1074"/>
      <c r="Y77" s="4"/>
      <c r="Z77" s="1072" t="str">
        <f>IF(ISBLANK(rezeptkarte!J67),"",rezeptkarte!J67)</f>
        <v>&lt;Hopfensorte wählen&gt;</v>
      </c>
      <c r="AA77" s="1073"/>
      <c r="AB77" s="1073"/>
      <c r="AC77" s="1073"/>
      <c r="AD77" s="1073"/>
      <c r="AE77" s="1073"/>
      <c r="AF77" s="1074"/>
      <c r="AG77" s="59"/>
      <c r="AH77" s="17"/>
      <c r="AO77" s="58"/>
      <c r="AP77" s="59"/>
      <c r="AR77" s="384"/>
      <c r="AS77" s="99"/>
      <c r="AT77" s="99"/>
      <c r="AU77" s="99"/>
      <c r="AV77" s="99"/>
      <c r="AW77" s="99"/>
      <c r="AX77" s="99"/>
      <c r="AY77" s="99"/>
      <c r="AZ77" s="381"/>
    </row>
    <row r="78" spans="2:52" ht="3" customHeight="1" x14ac:dyDescent="0.25">
      <c r="B78" s="16"/>
      <c r="C78" s="58"/>
      <c r="D78" s="3"/>
      <c r="E78" s="3"/>
      <c r="F78" s="3"/>
      <c r="G78" s="3"/>
      <c r="H78" s="3"/>
      <c r="I78" s="3"/>
      <c r="J78" s="3"/>
      <c r="K78" s="3"/>
      <c r="L78" s="3"/>
      <c r="M78" s="33"/>
      <c r="N78" s="3"/>
      <c r="O78" s="3"/>
      <c r="P78" s="3"/>
      <c r="Q78" s="3"/>
      <c r="R78" s="33"/>
      <c r="S78" s="3"/>
      <c r="T78" s="3"/>
      <c r="U78" s="3"/>
      <c r="V78" s="3"/>
      <c r="W78" s="3"/>
      <c r="X78" s="3"/>
      <c r="Y78" s="3"/>
      <c r="Z78" s="3"/>
      <c r="AA78" s="3"/>
      <c r="AB78" s="3"/>
      <c r="AC78" s="37"/>
      <c r="AD78" s="37"/>
      <c r="AE78" s="37"/>
      <c r="AF78" s="37"/>
      <c r="AG78" s="64"/>
      <c r="AH78" s="17"/>
      <c r="AO78" s="58"/>
      <c r="AP78" s="59"/>
      <c r="AR78" s="384">
        <f>M78/1440</f>
        <v>0</v>
      </c>
      <c r="AS78" s="99"/>
      <c r="AT78" s="99"/>
      <c r="AU78" s="99"/>
      <c r="AV78" s="99"/>
      <c r="AW78" s="99"/>
      <c r="AX78" s="99"/>
      <c r="AY78" s="99"/>
      <c r="AZ78" s="381"/>
    </row>
    <row r="79" spans="2:52" ht="14.25" customHeight="1" x14ac:dyDescent="0.25">
      <c r="B79" s="16"/>
      <c r="C79" s="58"/>
      <c r="D79" s="1039" t="str">
        <f>rezeptkarte!D74</f>
        <v>3. Hopfengabe</v>
      </c>
      <c r="E79" s="1040"/>
      <c r="F79" s="1040"/>
      <c r="G79" s="1041"/>
      <c r="H79" s="4"/>
      <c r="I79" s="1059">
        <f>IF(X71="JA",I69+Q73-rezeptkarte!AR78,IF(X71="NEIN",H73+Q73-rezeptkarte!AR78))</f>
        <v>0</v>
      </c>
      <c r="J79" s="1060"/>
      <c r="K79" s="3" t="s">
        <v>3</v>
      </c>
      <c r="L79" s="3"/>
      <c r="M79" s="4" t="s">
        <v>12</v>
      </c>
      <c r="N79" s="1031"/>
      <c r="O79" s="1032"/>
      <c r="P79" s="3" t="s">
        <v>1</v>
      </c>
      <c r="Q79" s="3"/>
      <c r="R79" s="1027">
        <f>IF(ISBLANK(rezeptkarte!J78),"",rezeptkarte!J78)</f>
        <v>0</v>
      </c>
      <c r="S79" s="1028"/>
      <c r="T79" s="3" t="s">
        <v>14</v>
      </c>
      <c r="U79" s="3"/>
      <c r="V79" s="1072" t="b">
        <f>IF(rezeptkarte!X74="X","Dolden",IF(rezeptkarte!AB74="X","Pellets",IF(rezeptkarte!AF74="X","Extrakt")))</f>
        <v>0</v>
      </c>
      <c r="W79" s="1073"/>
      <c r="X79" s="1074"/>
      <c r="Y79" s="4"/>
      <c r="Z79" s="1072" t="str">
        <f>IF(ISBLANK(rezeptkarte!J74),"",rezeptkarte!J74)</f>
        <v>&lt;Hopfensorte wählen&gt;</v>
      </c>
      <c r="AA79" s="1073"/>
      <c r="AB79" s="1073"/>
      <c r="AC79" s="1073"/>
      <c r="AD79" s="1073"/>
      <c r="AE79" s="1073"/>
      <c r="AF79" s="1074"/>
      <c r="AG79" s="59"/>
      <c r="AH79" s="17"/>
      <c r="AO79" s="58"/>
      <c r="AP79" s="59"/>
      <c r="AR79" s="384"/>
      <c r="AS79" s="99"/>
      <c r="AT79" s="99"/>
      <c r="AU79" s="99"/>
      <c r="AV79" s="99"/>
      <c r="AW79" s="99"/>
      <c r="AX79" s="99"/>
      <c r="AY79" s="99"/>
      <c r="AZ79" s="381"/>
    </row>
    <row r="80" spans="2:52" ht="3" customHeight="1" x14ac:dyDescent="0.25">
      <c r="B80" s="16"/>
      <c r="C80" s="58"/>
      <c r="D80" s="3"/>
      <c r="E80" s="3"/>
      <c r="F80" s="3"/>
      <c r="G80" s="3"/>
      <c r="H80" s="3"/>
      <c r="I80" s="3"/>
      <c r="J80" s="3"/>
      <c r="K80" s="3"/>
      <c r="L80" s="3"/>
      <c r="M80" s="33"/>
      <c r="N80" s="3"/>
      <c r="O80" s="3"/>
      <c r="P80" s="3"/>
      <c r="Q80" s="3"/>
      <c r="R80" s="33"/>
      <c r="S80" s="3"/>
      <c r="T80" s="3"/>
      <c r="U80" s="3"/>
      <c r="V80" s="3"/>
      <c r="W80" s="3"/>
      <c r="X80" s="3"/>
      <c r="Y80" s="3"/>
      <c r="Z80" s="3"/>
      <c r="AA80" s="3"/>
      <c r="AB80" s="3"/>
      <c r="AC80" s="37"/>
      <c r="AD80" s="37"/>
      <c r="AE80" s="37"/>
      <c r="AF80" s="37"/>
      <c r="AG80" s="64"/>
      <c r="AH80" s="17"/>
      <c r="AO80" s="58"/>
      <c r="AP80" s="59"/>
      <c r="AR80" s="384"/>
      <c r="AS80" s="99"/>
      <c r="AT80" s="99"/>
      <c r="AU80" s="99"/>
      <c r="AV80" s="99"/>
      <c r="AW80" s="99"/>
      <c r="AX80" s="99"/>
      <c r="AY80" s="99"/>
      <c r="AZ80" s="381"/>
    </row>
    <row r="81" spans="2:52" ht="14.25" customHeight="1" x14ac:dyDescent="0.25">
      <c r="B81" s="16"/>
      <c r="C81" s="58"/>
      <c r="D81" s="3"/>
      <c r="E81" s="3"/>
      <c r="F81" s="3"/>
      <c r="G81" s="4" t="s">
        <v>438</v>
      </c>
      <c r="H81" s="1046"/>
      <c r="I81" s="1047"/>
      <c r="J81" s="3" t="s">
        <v>3</v>
      </c>
      <c r="K81" s="3"/>
      <c r="L81" s="4" t="s">
        <v>11</v>
      </c>
      <c r="M81" s="1059">
        <f>IF(ISERROR(H81+Q81),"",H81+Q81)</f>
        <v>0</v>
      </c>
      <c r="N81" s="1060"/>
      <c r="O81" s="3" t="s">
        <v>3</v>
      </c>
      <c r="P81" s="3"/>
      <c r="Q81" s="1029">
        <f>IF(ISBLANK(rezeptkarte!AR85),"",rezeptkarte!AR85)</f>
        <v>0</v>
      </c>
      <c r="R81" s="1030"/>
      <c r="S81" s="3" t="s">
        <v>104</v>
      </c>
      <c r="T81" s="25"/>
      <c r="U81" s="1031"/>
      <c r="V81" s="1032"/>
      <c r="W81" s="3" t="s">
        <v>1</v>
      </c>
      <c r="X81" s="26"/>
      <c r="Y81" s="1031"/>
      <c r="Z81" s="1032"/>
      <c r="AA81" s="3" t="s">
        <v>51</v>
      </c>
      <c r="AB81" s="3"/>
      <c r="AC81" s="489" t="s">
        <v>422</v>
      </c>
      <c r="AD81" s="1027">
        <f>Y81/1.04</f>
        <v>0</v>
      </c>
      <c r="AE81" s="1028"/>
      <c r="AF81" s="3" t="s">
        <v>52</v>
      </c>
      <c r="AG81" s="59"/>
      <c r="AH81" s="17"/>
      <c r="AO81" s="58"/>
      <c r="AP81" s="59"/>
      <c r="AR81" s="384"/>
      <c r="AS81" s="99"/>
      <c r="AT81" s="99"/>
      <c r="AU81" s="99"/>
      <c r="AV81" s="99"/>
      <c r="AW81" s="99"/>
      <c r="AX81" s="99"/>
      <c r="AY81" s="99"/>
      <c r="AZ81" s="381"/>
    </row>
    <row r="82" spans="2:52" ht="3" customHeight="1" x14ac:dyDescent="0.25">
      <c r="B82" s="16"/>
      <c r="C82" s="58"/>
      <c r="D82" s="3"/>
      <c r="E82" s="3"/>
      <c r="F82" s="3"/>
      <c r="G82" s="3"/>
      <c r="H82" s="3"/>
      <c r="I82" s="3"/>
      <c r="J82" s="3"/>
      <c r="K82" s="3"/>
      <c r="L82" s="3"/>
      <c r="M82" s="33"/>
      <c r="N82" s="3"/>
      <c r="O82" s="3"/>
      <c r="P82" s="3"/>
      <c r="Q82" s="3"/>
      <c r="R82" s="33"/>
      <c r="S82" s="3"/>
      <c r="T82" s="3"/>
      <c r="U82" s="3"/>
      <c r="V82" s="3"/>
      <c r="W82" s="3"/>
      <c r="X82" s="3"/>
      <c r="Y82" s="3"/>
      <c r="Z82" s="3"/>
      <c r="AA82" s="3"/>
      <c r="AB82" s="3"/>
      <c r="AC82" s="37"/>
      <c r="AD82" s="37"/>
      <c r="AE82" s="37"/>
      <c r="AF82" s="37"/>
      <c r="AG82" s="64"/>
      <c r="AH82" s="17"/>
      <c r="AO82" s="58"/>
      <c r="AP82" s="59"/>
      <c r="AR82" s="384"/>
      <c r="AS82" s="99"/>
      <c r="AT82" s="99"/>
      <c r="AU82" s="99"/>
      <c r="AV82" s="99"/>
      <c r="AW82" s="99"/>
      <c r="AX82" s="99"/>
      <c r="AY82" s="99"/>
      <c r="AZ82" s="381"/>
    </row>
    <row r="83" spans="2:52" ht="14.25" customHeight="1" x14ac:dyDescent="0.25">
      <c r="B83" s="16"/>
      <c r="C83" s="58"/>
      <c r="D83" s="1039" t="str">
        <f>rezeptkarte!D81</f>
        <v>4. Hopfengabe</v>
      </c>
      <c r="E83" s="1040"/>
      <c r="F83" s="1040"/>
      <c r="G83" s="1041"/>
      <c r="H83" s="4"/>
      <c r="I83" s="1078"/>
      <c r="J83" s="1079"/>
      <c r="K83" s="3" t="s">
        <v>3</v>
      </c>
      <c r="L83" s="3"/>
      <c r="M83" s="4" t="s">
        <v>12</v>
      </c>
      <c r="N83" s="1031"/>
      <c r="O83" s="1032"/>
      <c r="P83" s="3" t="s">
        <v>1</v>
      </c>
      <c r="Q83" s="3"/>
      <c r="R83" s="1027">
        <f>IF(ISBLANK(rezeptkarte!J85),"",rezeptkarte!J85)</f>
        <v>0</v>
      </c>
      <c r="S83" s="1028"/>
      <c r="T83" s="3" t="s">
        <v>14</v>
      </c>
      <c r="U83" s="3"/>
      <c r="V83" s="1072" t="b">
        <f>IF(rezeptkarte!X81="X","Dolden",IF(rezeptkarte!AB81="X","Pellets",IF(rezeptkarte!AF81="X","Extrakt")))</f>
        <v>0</v>
      </c>
      <c r="W83" s="1073"/>
      <c r="X83" s="1074"/>
      <c r="Y83" s="4"/>
      <c r="Z83" s="1072" t="str">
        <f>IF(ISBLANK(rezeptkarte!J81),"",rezeptkarte!J81)</f>
        <v>&lt;Hopfensorte wählen&gt;</v>
      </c>
      <c r="AA83" s="1073"/>
      <c r="AB83" s="1073"/>
      <c r="AC83" s="1073"/>
      <c r="AD83" s="1073"/>
      <c r="AE83" s="1073"/>
      <c r="AF83" s="1074"/>
      <c r="AG83" s="59"/>
      <c r="AH83" s="17"/>
      <c r="AO83" s="58"/>
      <c r="AP83" s="59"/>
      <c r="AR83" s="384"/>
      <c r="AS83" s="99"/>
      <c r="AT83" s="99"/>
      <c r="AU83" s="99"/>
      <c r="AV83" s="99"/>
      <c r="AW83" s="99"/>
      <c r="AX83" s="99"/>
      <c r="AY83" s="99"/>
      <c r="AZ83" s="381"/>
    </row>
    <row r="84" spans="2:52" ht="3" customHeight="1" x14ac:dyDescent="0.25">
      <c r="B84" s="16"/>
      <c r="C84" s="60"/>
      <c r="D84" s="28"/>
      <c r="E84" s="28"/>
      <c r="F84" s="28"/>
      <c r="G84" s="28"/>
      <c r="H84" s="28"/>
      <c r="I84" s="28"/>
      <c r="J84" s="28"/>
      <c r="K84" s="28"/>
      <c r="L84" s="28"/>
      <c r="M84" s="457"/>
      <c r="N84" s="28"/>
      <c r="O84" s="28"/>
      <c r="P84" s="28"/>
      <c r="Q84" s="28"/>
      <c r="R84" s="457"/>
      <c r="S84" s="28"/>
      <c r="T84" s="28"/>
      <c r="U84" s="28"/>
      <c r="V84" s="28"/>
      <c r="W84" s="28"/>
      <c r="X84" s="28"/>
      <c r="Y84" s="28"/>
      <c r="Z84" s="28"/>
      <c r="AA84" s="28"/>
      <c r="AB84" s="28"/>
      <c r="AC84" s="37"/>
      <c r="AD84" s="37"/>
      <c r="AE84" s="37"/>
      <c r="AF84" s="37"/>
      <c r="AG84" s="64"/>
      <c r="AH84" s="17"/>
      <c r="AO84" s="58"/>
      <c r="AP84" s="59"/>
      <c r="AR84" s="384"/>
      <c r="AS84" s="99"/>
      <c r="AT84" s="99"/>
      <c r="AU84" s="99"/>
      <c r="AV84" s="99"/>
      <c r="AW84" s="99"/>
      <c r="AX84" s="99"/>
      <c r="AY84" s="99"/>
      <c r="AZ84" s="381"/>
    </row>
    <row r="85" spans="2:52" ht="3" customHeight="1" x14ac:dyDescent="0.25">
      <c r="B85" s="16"/>
      <c r="C85" s="3"/>
      <c r="D85" s="3"/>
      <c r="E85" s="3"/>
      <c r="F85" s="3"/>
      <c r="G85" s="3"/>
      <c r="H85" s="3"/>
      <c r="I85" s="3"/>
      <c r="J85" s="3"/>
      <c r="K85" s="3"/>
      <c r="L85" s="3"/>
      <c r="M85" s="3"/>
      <c r="N85" s="3"/>
      <c r="O85" s="3"/>
      <c r="P85" s="3"/>
      <c r="Q85" s="3"/>
      <c r="R85" s="3"/>
      <c r="S85" s="3"/>
      <c r="T85" s="3"/>
      <c r="U85" s="3"/>
      <c r="V85" s="3"/>
      <c r="W85" s="3"/>
      <c r="X85" s="3"/>
      <c r="Y85" s="3"/>
      <c r="Z85" s="3"/>
      <c r="AA85" s="3"/>
      <c r="AB85" s="3"/>
      <c r="AC85" s="58"/>
      <c r="AD85" s="3"/>
      <c r="AE85" s="3"/>
      <c r="AF85" s="3"/>
      <c r="AG85" s="59"/>
      <c r="AH85" s="17"/>
      <c r="AO85" s="58"/>
      <c r="AP85" s="59"/>
      <c r="AR85" s="384"/>
      <c r="AS85" s="99"/>
      <c r="AT85" s="99"/>
      <c r="AU85" s="99"/>
      <c r="AV85" s="99"/>
      <c r="AW85" s="99"/>
      <c r="AX85" s="99"/>
      <c r="AY85" s="99"/>
      <c r="AZ85" s="381"/>
    </row>
    <row r="86" spans="2:52" ht="14.25" customHeight="1" x14ac:dyDescent="0.25">
      <c r="B86" s="16"/>
      <c r="C86" s="55"/>
      <c r="D86" s="63" t="s">
        <v>522</v>
      </c>
      <c r="E86" s="56"/>
      <c r="F86" s="56"/>
      <c r="G86" s="56"/>
      <c r="H86" s="56"/>
      <c r="I86" s="56"/>
      <c r="J86" s="56"/>
      <c r="K86" s="56"/>
      <c r="L86" s="56"/>
      <c r="M86" s="56"/>
      <c r="N86" s="56"/>
      <c r="O86" s="56"/>
      <c r="P86" s="56"/>
      <c r="Q86" s="56"/>
      <c r="R86" s="56"/>
      <c r="S86" s="56"/>
      <c r="T86" s="56"/>
      <c r="U86" s="56"/>
      <c r="V86" s="56"/>
      <c r="W86" s="56"/>
      <c r="X86" s="56"/>
      <c r="Y86" s="56"/>
      <c r="Z86" s="56"/>
      <c r="AA86" s="56"/>
      <c r="AB86" s="58"/>
      <c r="AC86" s="492" t="s">
        <v>16</v>
      </c>
      <c r="AD86" s="1031"/>
      <c r="AE86" s="1032"/>
      <c r="AF86" s="3"/>
      <c r="AG86" s="59"/>
      <c r="AH86" s="17"/>
      <c r="AO86" s="58"/>
      <c r="AP86" s="59"/>
      <c r="AR86" s="384"/>
      <c r="AS86" s="99"/>
      <c r="AT86" s="99"/>
      <c r="AU86" s="99"/>
      <c r="AV86" s="99"/>
      <c r="AW86" s="99"/>
      <c r="AX86" s="99"/>
      <c r="AY86" s="99"/>
      <c r="AZ86" s="381"/>
    </row>
    <row r="87" spans="2:52" ht="14.25" customHeight="1" x14ac:dyDescent="0.25">
      <c r="B87" s="16"/>
      <c r="C87" s="58"/>
      <c r="D87" s="3"/>
      <c r="E87" s="3"/>
      <c r="F87" s="3"/>
      <c r="G87" s="4"/>
      <c r="H87" s="4" t="s">
        <v>15</v>
      </c>
      <c r="I87" s="1046"/>
      <c r="J87" s="1047"/>
      <c r="K87" s="3" t="s">
        <v>3</v>
      </c>
      <c r="L87" s="3"/>
      <c r="M87" s="3"/>
      <c r="N87" s="1031"/>
      <c r="O87" s="1032"/>
      <c r="P87" s="3" t="s">
        <v>1</v>
      </c>
      <c r="Q87" s="3"/>
      <c r="R87" s="489" t="s">
        <v>429</v>
      </c>
      <c r="S87" s="1027">
        <f>U91*10%</f>
        <v>0</v>
      </c>
      <c r="T87" s="1028"/>
      <c r="U87" s="3" t="s">
        <v>1</v>
      </c>
      <c r="V87" s="3"/>
      <c r="W87" s="3"/>
      <c r="X87" s="3"/>
      <c r="Y87" s="3"/>
      <c r="Z87" s="3"/>
      <c r="AA87" s="3"/>
      <c r="AB87" s="58"/>
      <c r="AC87" s="58"/>
      <c r="AD87" s="3"/>
      <c r="AE87" s="3"/>
      <c r="AF87" s="3"/>
      <c r="AG87" s="59"/>
      <c r="AH87" s="17"/>
      <c r="AO87" s="58"/>
      <c r="AP87" s="59"/>
      <c r="AR87" s="384"/>
      <c r="AS87" s="99"/>
      <c r="AT87" s="99"/>
      <c r="AU87" s="99"/>
      <c r="AV87" s="99"/>
      <c r="AW87" s="99"/>
      <c r="AX87" s="99"/>
      <c r="AY87" s="99"/>
      <c r="AZ87" s="381"/>
    </row>
    <row r="88" spans="2:52" ht="3" customHeight="1" x14ac:dyDescent="0.25">
      <c r="B88" s="16"/>
      <c r="C88" s="60"/>
      <c r="D88" s="28"/>
      <c r="E88" s="28"/>
      <c r="F88" s="28"/>
      <c r="G88" s="28"/>
      <c r="H88" s="28"/>
      <c r="I88" s="28"/>
      <c r="J88" s="28"/>
      <c r="K88" s="28"/>
      <c r="L88" s="28"/>
      <c r="M88" s="28"/>
      <c r="N88" s="28"/>
      <c r="O88" s="28"/>
      <c r="P88" s="28"/>
      <c r="Q88" s="28"/>
      <c r="R88" s="28"/>
      <c r="S88" s="28"/>
      <c r="T88" s="28"/>
      <c r="U88" s="28"/>
      <c r="V88" s="28"/>
      <c r="W88" s="28"/>
      <c r="X88" s="28"/>
      <c r="Y88" s="28"/>
      <c r="Z88" s="28"/>
      <c r="AA88" s="28"/>
      <c r="AB88" s="58"/>
      <c r="AC88" s="60"/>
      <c r="AD88" s="28"/>
      <c r="AE88" s="28"/>
      <c r="AF88" s="28"/>
      <c r="AG88" s="61"/>
      <c r="AH88" s="17"/>
      <c r="AO88" s="58"/>
      <c r="AP88" s="59"/>
      <c r="AR88" s="380" t="s">
        <v>381</v>
      </c>
      <c r="AS88" s="374" t="s">
        <v>236</v>
      </c>
      <c r="AT88" s="374" t="s">
        <v>238</v>
      </c>
      <c r="AU88" s="374" t="s">
        <v>40</v>
      </c>
      <c r="AV88" s="374"/>
      <c r="AW88" s="374"/>
      <c r="AX88" s="374"/>
      <c r="AY88" s="374"/>
      <c r="AZ88" s="373"/>
    </row>
    <row r="89" spans="2:52" ht="3" customHeight="1" x14ac:dyDescent="0.25">
      <c r="B89" s="1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17"/>
      <c r="AO89" s="58"/>
      <c r="AP89" s="59"/>
    </row>
    <row r="90" spans="2:52" ht="14.25" customHeight="1" x14ac:dyDescent="0.25">
      <c r="B90" s="16"/>
      <c r="C90" s="55"/>
      <c r="D90" s="63" t="s">
        <v>523</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7"/>
      <c r="AH90" s="17"/>
      <c r="AO90" s="58"/>
      <c r="AP90" s="59"/>
    </row>
    <row r="91" spans="2:52" ht="14.25" customHeight="1" x14ac:dyDescent="0.25">
      <c r="B91" s="16"/>
      <c r="C91" s="58"/>
      <c r="D91" s="3"/>
      <c r="E91" s="3"/>
      <c r="F91" s="3"/>
      <c r="G91" s="4"/>
      <c r="H91" s="4"/>
      <c r="I91" s="4"/>
      <c r="J91" s="4"/>
      <c r="K91" s="4" t="s">
        <v>401</v>
      </c>
      <c r="L91" s="1075"/>
      <c r="M91" s="1076"/>
      <c r="N91" s="1077"/>
      <c r="O91" s="464"/>
      <c r="P91" s="4" t="s">
        <v>402</v>
      </c>
      <c r="Q91" s="1046"/>
      <c r="R91" s="1047"/>
      <c r="S91" s="3" t="s">
        <v>3</v>
      </c>
      <c r="T91" s="3"/>
      <c r="U91" s="1031"/>
      <c r="V91" s="1032"/>
      <c r="W91" s="3" t="s">
        <v>1</v>
      </c>
      <c r="X91" s="3"/>
      <c r="Y91" s="1031"/>
      <c r="Z91" s="1032"/>
      <c r="AA91" s="3" t="s">
        <v>51</v>
      </c>
      <c r="AB91" s="3"/>
      <c r="AC91" s="489" t="s">
        <v>422</v>
      </c>
      <c r="AD91" s="1027" t="str">
        <f>IF(ISBLANK(Y91),"",Y91/1.04)</f>
        <v/>
      </c>
      <c r="AE91" s="1028"/>
      <c r="AF91" s="3" t="s">
        <v>52</v>
      </c>
      <c r="AG91" s="283"/>
      <c r="AH91" s="17"/>
      <c r="AO91" s="58"/>
      <c r="AP91" s="59"/>
    </row>
    <row r="92" spans="2:52" ht="3" customHeight="1" x14ac:dyDescent="0.25">
      <c r="B92" s="16"/>
      <c r="C92" s="58"/>
      <c r="D92" s="3"/>
      <c r="E92" s="3"/>
      <c r="F92" s="3"/>
      <c r="G92" s="3"/>
      <c r="H92" s="3"/>
      <c r="I92" s="3"/>
      <c r="J92" s="3"/>
      <c r="K92" s="3"/>
      <c r="L92" s="3"/>
      <c r="M92" s="3"/>
      <c r="N92" s="3"/>
      <c r="O92" s="3"/>
      <c r="P92" s="3"/>
      <c r="Q92" s="3"/>
      <c r="R92" s="3"/>
      <c r="S92" s="3"/>
      <c r="T92" s="3"/>
      <c r="U92" s="3"/>
      <c r="V92" s="3"/>
      <c r="W92" s="3"/>
      <c r="X92" s="3"/>
      <c r="Y92" s="3"/>
      <c r="Z92" s="3"/>
      <c r="AA92" s="3"/>
      <c r="AB92" s="25"/>
      <c r="AC92" s="25"/>
      <c r="AD92" s="25"/>
      <c r="AE92" s="25"/>
      <c r="AF92" s="25"/>
      <c r="AG92" s="283"/>
      <c r="AH92" s="17"/>
      <c r="AO92" s="58"/>
      <c r="AP92" s="59"/>
    </row>
    <row r="93" spans="2:52" ht="12.75" customHeight="1" x14ac:dyDescent="0.25">
      <c r="B93" s="16"/>
      <c r="C93" s="58"/>
      <c r="D93" s="3"/>
      <c r="E93" s="3"/>
      <c r="F93" s="3"/>
      <c r="G93" s="3"/>
      <c r="H93" s="3"/>
      <c r="I93" s="489" t="s">
        <v>422</v>
      </c>
      <c r="J93" s="1066" t="str">
        <f>IF(ISERROR(VLOOKUP(AD81,$AV115:$AW206,2,FALSE)),"", VLOOKUP(AD81,$AV115:$AW206,2,FALSE))</f>
        <v/>
      </c>
      <c r="K93" s="1067"/>
      <c r="L93" s="3" t="s">
        <v>437</v>
      </c>
      <c r="M93" s="3"/>
      <c r="N93" s="3"/>
      <c r="O93" s="3"/>
      <c r="P93" s="3"/>
      <c r="Q93" s="489" t="s">
        <v>422</v>
      </c>
      <c r="R93" s="3"/>
      <c r="S93" s="3"/>
      <c r="T93" s="3"/>
      <c r="U93" s="3"/>
      <c r="V93" s="3"/>
      <c r="W93" s="30" t="s">
        <v>21</v>
      </c>
      <c r="X93" s="1068" t="str">
        <f>IF(ISERROR(J93*(U81+N87)/J10),"", J93*(U81+N87)/J10)</f>
        <v/>
      </c>
      <c r="Y93" s="1069"/>
      <c r="Z93" s="42" t="s">
        <v>6</v>
      </c>
      <c r="AA93" s="42"/>
      <c r="AB93" s="42"/>
      <c r="AC93" s="27" t="s">
        <v>446</v>
      </c>
      <c r="AD93" s="1031"/>
      <c r="AE93" s="1032"/>
      <c r="AF93" s="284"/>
      <c r="AG93" s="283"/>
      <c r="AH93" s="17"/>
      <c r="AO93" s="60"/>
      <c r="AP93" s="61"/>
    </row>
    <row r="94" spans="2:52" ht="3" customHeight="1" x14ac:dyDescent="0.25">
      <c r="B94" s="16"/>
      <c r="C94" s="60"/>
      <c r="D94" s="28"/>
      <c r="E94" s="28"/>
      <c r="F94" s="28"/>
      <c r="G94" s="28"/>
      <c r="H94" s="28"/>
      <c r="I94" s="28"/>
      <c r="J94" s="28"/>
      <c r="K94" s="28"/>
      <c r="L94" s="28"/>
      <c r="M94" s="28"/>
      <c r="N94" s="28"/>
      <c r="O94" s="28"/>
      <c r="P94" s="28"/>
      <c r="Q94" s="28"/>
      <c r="R94" s="28"/>
      <c r="S94" s="28"/>
      <c r="T94" s="28"/>
      <c r="U94" s="28"/>
      <c r="V94" s="28"/>
      <c r="W94" s="28"/>
      <c r="X94" s="28"/>
      <c r="Y94" s="28"/>
      <c r="Z94" s="28"/>
      <c r="AA94" s="28"/>
      <c r="AB94" s="285"/>
      <c r="AC94" s="285"/>
      <c r="AD94" s="285"/>
      <c r="AE94" s="285"/>
      <c r="AF94" s="285"/>
      <c r="AG94" s="286"/>
      <c r="AH94" s="17"/>
    </row>
    <row r="95" spans="2:52" ht="3" customHeight="1" thickBot="1" x14ac:dyDescent="0.3">
      <c r="B95" s="1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21"/>
    </row>
    <row r="100" spans="1:25" ht="12.75" customHeight="1" x14ac:dyDescent="0.25"/>
    <row r="101" spans="1:25" ht="17.25" customHeight="1" x14ac:dyDescent="0.25"/>
    <row r="102" spans="1:25" ht="16.5" customHeight="1" x14ac:dyDescent="0.25">
      <c r="D102" s="346"/>
      <c r="E102" s="346"/>
      <c r="F102" s="346"/>
      <c r="G102" s="346"/>
      <c r="H102" s="346"/>
      <c r="I102" s="346"/>
      <c r="J102" s="346"/>
    </row>
    <row r="103" spans="1:25" ht="16.5" hidden="1" customHeight="1" x14ac:dyDescent="0.2">
      <c r="A103" s="82"/>
      <c r="B103" s="82"/>
      <c r="C103" s="82"/>
      <c r="D103" s="350" t="s">
        <v>103</v>
      </c>
      <c r="E103" s="351">
        <v>0</v>
      </c>
      <c r="F103" s="343"/>
      <c r="G103" s="351" t="s">
        <v>113</v>
      </c>
      <c r="H103" s="343" t="s">
        <v>40</v>
      </c>
      <c r="I103" s="343"/>
      <c r="J103" s="343"/>
      <c r="K103" s="82"/>
      <c r="L103" s="82"/>
      <c r="M103" s="43">
        <v>15</v>
      </c>
      <c r="N103" s="43" t="s">
        <v>109</v>
      </c>
      <c r="O103" s="82" t="s">
        <v>40</v>
      </c>
      <c r="P103" s="82"/>
      <c r="Q103" s="82"/>
      <c r="R103" s="82"/>
      <c r="S103" s="82"/>
      <c r="T103" s="82" t="s">
        <v>39</v>
      </c>
      <c r="U103" s="82" t="s">
        <v>111</v>
      </c>
      <c r="V103" s="82" t="s">
        <v>40</v>
      </c>
      <c r="W103" s="82" t="s">
        <v>39</v>
      </c>
      <c r="X103" s="82" t="s">
        <v>111</v>
      </c>
      <c r="Y103" s="82" t="s">
        <v>40</v>
      </c>
    </row>
    <row r="104" spans="1:25" ht="16.5" hidden="1" customHeight="1" x14ac:dyDescent="0.2">
      <c r="A104" s="82"/>
      <c r="B104" s="82"/>
      <c r="C104" s="82"/>
      <c r="D104" s="351" t="s">
        <v>48</v>
      </c>
      <c r="E104" s="351">
        <v>22</v>
      </c>
      <c r="F104" s="343"/>
      <c r="G104" s="351" t="s">
        <v>282</v>
      </c>
      <c r="H104" s="343" t="s">
        <v>40</v>
      </c>
      <c r="I104" s="343"/>
      <c r="J104" s="343"/>
      <c r="K104" s="82"/>
      <c r="L104" s="82"/>
      <c r="M104" s="43">
        <v>16</v>
      </c>
      <c r="N104" s="43" t="s">
        <v>109</v>
      </c>
      <c r="O104" s="82" t="s">
        <v>40</v>
      </c>
      <c r="P104" s="82"/>
      <c r="Q104" s="82"/>
      <c r="R104" s="82"/>
      <c r="S104" s="82"/>
      <c r="T104" s="82" t="s">
        <v>112</v>
      </c>
      <c r="U104" s="82">
        <v>45</v>
      </c>
      <c r="V104" s="82" t="s">
        <v>40</v>
      </c>
      <c r="W104" s="82" t="s">
        <v>112</v>
      </c>
      <c r="X104" s="82">
        <v>45</v>
      </c>
      <c r="Y104" s="82" t="s">
        <v>40</v>
      </c>
    </row>
    <row r="105" spans="1:25" ht="16.5" hidden="1" customHeight="1" x14ac:dyDescent="0.2">
      <c r="A105" s="82"/>
      <c r="B105" s="82"/>
      <c r="C105" s="82"/>
      <c r="D105" s="351" t="s">
        <v>67</v>
      </c>
      <c r="E105" s="351">
        <v>6</v>
      </c>
      <c r="F105" s="343"/>
      <c r="G105" s="351" t="s">
        <v>96</v>
      </c>
      <c r="H105" s="343" t="s">
        <v>40</v>
      </c>
      <c r="I105" s="343"/>
      <c r="J105" s="343"/>
      <c r="K105" s="82"/>
      <c r="L105" s="82"/>
      <c r="M105" s="43">
        <v>17</v>
      </c>
      <c r="N105" s="43" t="s">
        <v>109</v>
      </c>
      <c r="O105" s="82" t="s">
        <v>40</v>
      </c>
      <c r="P105" s="82"/>
      <c r="Q105" s="82"/>
      <c r="R105" s="82"/>
      <c r="S105" s="82"/>
      <c r="T105" s="82" t="s">
        <v>41</v>
      </c>
      <c r="U105" s="82">
        <v>57</v>
      </c>
      <c r="V105" s="82" t="s">
        <v>40</v>
      </c>
      <c r="W105" s="82" t="s">
        <v>41</v>
      </c>
      <c r="X105" s="82">
        <v>57</v>
      </c>
      <c r="Y105" s="82" t="s">
        <v>40</v>
      </c>
    </row>
    <row r="106" spans="1:25" ht="16.5" hidden="1" customHeight="1" x14ac:dyDescent="0.2">
      <c r="A106" s="82"/>
      <c r="B106" s="82"/>
      <c r="C106" s="82"/>
      <c r="D106" s="351" t="s">
        <v>47</v>
      </c>
      <c r="E106" s="351">
        <v>4</v>
      </c>
      <c r="F106" s="343"/>
      <c r="G106" s="351" t="s">
        <v>102</v>
      </c>
      <c r="H106" s="343" t="s">
        <v>40</v>
      </c>
      <c r="I106" s="343"/>
      <c r="J106" s="343"/>
      <c r="K106" s="82"/>
      <c r="L106" s="82"/>
      <c r="M106" s="43">
        <v>18</v>
      </c>
      <c r="N106" s="43" t="s">
        <v>110</v>
      </c>
      <c r="O106" s="82" t="s">
        <v>40</v>
      </c>
      <c r="P106" s="82"/>
      <c r="Q106" s="82"/>
      <c r="R106" s="82"/>
      <c r="S106" s="82"/>
      <c r="T106" s="82" t="s">
        <v>42</v>
      </c>
      <c r="U106" s="82">
        <v>62</v>
      </c>
      <c r="V106" s="82" t="s">
        <v>40</v>
      </c>
      <c r="W106" s="82" t="s">
        <v>42</v>
      </c>
      <c r="X106" s="82">
        <v>62</v>
      </c>
      <c r="Y106" s="82" t="s">
        <v>40</v>
      </c>
    </row>
    <row r="107" spans="1:25" ht="16.5" hidden="1" customHeight="1" x14ac:dyDescent="0.2">
      <c r="A107" s="82"/>
      <c r="B107" s="82"/>
      <c r="C107" s="82"/>
      <c r="D107" s="351" t="s">
        <v>71</v>
      </c>
      <c r="E107" s="351">
        <v>3.5</v>
      </c>
      <c r="F107" s="343"/>
      <c r="G107" s="351" t="s">
        <v>283</v>
      </c>
      <c r="H107" s="343" t="s">
        <v>40</v>
      </c>
      <c r="I107" s="343"/>
      <c r="J107" s="343"/>
      <c r="K107" s="82"/>
      <c r="L107" s="82"/>
      <c r="M107" s="43">
        <v>19</v>
      </c>
      <c r="N107" s="43" t="s">
        <v>110</v>
      </c>
      <c r="O107" s="82" t="s">
        <v>40</v>
      </c>
      <c r="P107" s="82"/>
      <c r="Q107" s="82"/>
      <c r="R107" s="82"/>
      <c r="S107" s="82"/>
      <c r="T107" s="82" t="s">
        <v>43</v>
      </c>
      <c r="U107" s="82">
        <v>66</v>
      </c>
      <c r="V107" s="82" t="s">
        <v>40</v>
      </c>
      <c r="W107" s="82" t="s">
        <v>43</v>
      </c>
      <c r="X107" s="82">
        <v>66</v>
      </c>
      <c r="Y107" s="82" t="s">
        <v>40</v>
      </c>
    </row>
    <row r="108" spans="1:25" ht="16.5" hidden="1" customHeight="1" x14ac:dyDescent="0.2">
      <c r="A108" s="82"/>
      <c r="B108" s="82"/>
      <c r="C108" s="82"/>
      <c r="D108" s="351" t="s">
        <v>55</v>
      </c>
      <c r="E108" s="351">
        <v>8</v>
      </c>
      <c r="F108" s="343"/>
      <c r="G108" s="351" t="s">
        <v>284</v>
      </c>
      <c r="H108" s="343" t="s">
        <v>40</v>
      </c>
      <c r="I108" s="343"/>
      <c r="J108" s="343"/>
      <c r="K108" s="82"/>
      <c r="L108" s="82"/>
      <c r="M108" s="43">
        <v>20</v>
      </c>
      <c r="N108" s="43" t="s">
        <v>115</v>
      </c>
      <c r="O108" s="82" t="s">
        <v>40</v>
      </c>
      <c r="P108" s="82"/>
      <c r="Q108" s="82"/>
      <c r="R108" s="82"/>
      <c r="S108" s="82"/>
      <c r="T108" s="82" t="s">
        <v>44</v>
      </c>
      <c r="U108" s="82">
        <v>72</v>
      </c>
      <c r="V108" s="82" t="s">
        <v>40</v>
      </c>
      <c r="W108" s="82" t="s">
        <v>44</v>
      </c>
      <c r="X108" s="82">
        <v>72</v>
      </c>
      <c r="Y108" s="82" t="s">
        <v>40</v>
      </c>
    </row>
    <row r="109" spans="1:25" ht="16.5" hidden="1" customHeight="1" x14ac:dyDescent="0.2">
      <c r="A109" s="82"/>
      <c r="B109" s="82"/>
      <c r="C109" s="82"/>
      <c r="D109" s="351"/>
      <c r="E109" s="351"/>
      <c r="F109" s="343"/>
      <c r="G109" s="351" t="s">
        <v>287</v>
      </c>
      <c r="H109" s="343" t="s">
        <v>40</v>
      </c>
      <c r="I109" s="343"/>
      <c r="J109" s="343"/>
      <c r="K109" s="82"/>
      <c r="L109" s="82"/>
      <c r="M109" s="43">
        <v>21</v>
      </c>
      <c r="N109" s="43" t="s">
        <v>116</v>
      </c>
      <c r="O109" s="82" t="s">
        <v>40</v>
      </c>
      <c r="P109" s="82"/>
      <c r="Q109" s="82"/>
      <c r="R109" s="82"/>
      <c r="S109" s="82"/>
      <c r="T109" s="82" t="s">
        <v>50</v>
      </c>
      <c r="U109" s="82">
        <v>100</v>
      </c>
      <c r="V109" s="82" t="s">
        <v>40</v>
      </c>
      <c r="W109" s="82" t="s">
        <v>45</v>
      </c>
      <c r="X109" s="82">
        <v>76</v>
      </c>
      <c r="Y109" s="82" t="s">
        <v>40</v>
      </c>
    </row>
    <row r="110" spans="1:25" ht="16.5" hidden="1" customHeight="1" x14ac:dyDescent="0.2">
      <c r="A110" s="82"/>
      <c r="B110" s="82"/>
      <c r="C110" s="82"/>
      <c r="D110" s="351" t="s">
        <v>70</v>
      </c>
      <c r="E110" s="351">
        <v>5</v>
      </c>
      <c r="F110" s="343"/>
      <c r="G110" s="351" t="s">
        <v>285</v>
      </c>
      <c r="H110" s="343" t="s">
        <v>40</v>
      </c>
      <c r="I110" s="343"/>
      <c r="J110" s="343"/>
      <c r="K110" s="82"/>
      <c r="L110" s="82"/>
      <c r="M110" s="43">
        <v>22</v>
      </c>
      <c r="N110" s="43" t="s">
        <v>117</v>
      </c>
      <c r="O110" s="82" t="s">
        <v>40</v>
      </c>
      <c r="P110" s="82"/>
      <c r="Q110" s="82"/>
      <c r="R110" s="82"/>
      <c r="S110" s="82"/>
      <c r="T110" s="82" t="s">
        <v>46</v>
      </c>
      <c r="U110" s="82"/>
      <c r="V110" s="82" t="s">
        <v>40</v>
      </c>
      <c r="W110" s="82" t="s">
        <v>46</v>
      </c>
      <c r="X110" s="82"/>
      <c r="Y110" s="82" t="s">
        <v>40</v>
      </c>
    </row>
    <row r="111" spans="1:25" ht="16.5" hidden="1" customHeight="1" x14ac:dyDescent="0.2">
      <c r="A111" s="82"/>
      <c r="B111" s="82"/>
      <c r="C111" s="82"/>
      <c r="D111" s="351" t="s">
        <v>68</v>
      </c>
      <c r="E111" s="351">
        <v>4</v>
      </c>
      <c r="F111" s="343"/>
      <c r="G111" s="351" t="s">
        <v>286</v>
      </c>
      <c r="H111" s="343" t="s">
        <v>40</v>
      </c>
      <c r="I111" s="343"/>
      <c r="J111" s="343"/>
      <c r="K111" s="82"/>
      <c r="L111" s="82"/>
      <c r="M111" s="43">
        <v>23</v>
      </c>
      <c r="N111" s="43" t="s">
        <v>117</v>
      </c>
      <c r="O111" s="82" t="s">
        <v>40</v>
      </c>
      <c r="P111" s="82"/>
      <c r="Q111" s="82"/>
      <c r="R111" s="82"/>
      <c r="S111" s="82"/>
      <c r="T111" s="82"/>
      <c r="U111" s="82"/>
      <c r="V111" s="82"/>
      <c r="W111" s="82"/>
      <c r="X111" s="82"/>
    </row>
    <row r="112" spans="1:25" ht="16.5" hidden="1" customHeight="1" x14ac:dyDescent="0.2">
      <c r="A112" s="82"/>
      <c r="B112" s="82"/>
      <c r="C112" s="82"/>
      <c r="D112" s="351" t="s">
        <v>69</v>
      </c>
      <c r="E112" s="351">
        <v>16</v>
      </c>
      <c r="F112" s="343"/>
      <c r="G112" s="351" t="s">
        <v>289</v>
      </c>
      <c r="H112" s="343" t="s">
        <v>40</v>
      </c>
      <c r="I112" s="343"/>
      <c r="J112" s="343"/>
      <c r="K112" s="82"/>
      <c r="L112" s="82"/>
      <c r="M112" s="43">
        <v>24</v>
      </c>
      <c r="N112" s="43" t="s">
        <v>117</v>
      </c>
      <c r="O112" s="82" t="s">
        <v>40</v>
      </c>
      <c r="P112" s="82"/>
      <c r="Q112" s="82"/>
      <c r="R112" s="82"/>
      <c r="S112" s="82"/>
      <c r="T112" s="82"/>
      <c r="U112" s="82"/>
      <c r="V112" s="82"/>
      <c r="W112" s="82"/>
      <c r="X112" s="82"/>
    </row>
    <row r="113" spans="1:52" ht="16.5" hidden="1" customHeight="1" x14ac:dyDescent="0.2">
      <c r="A113" s="82"/>
      <c r="B113" s="82"/>
      <c r="C113" s="82"/>
      <c r="D113" s="351"/>
      <c r="E113" s="351"/>
      <c r="F113" s="343"/>
      <c r="G113" s="351" t="s">
        <v>99</v>
      </c>
      <c r="H113" s="343" t="s">
        <v>40</v>
      </c>
      <c r="I113" s="343"/>
      <c r="J113" s="343"/>
      <c r="K113" s="82"/>
      <c r="L113" s="82"/>
      <c r="M113" s="43">
        <v>25</v>
      </c>
      <c r="N113" s="43" t="s">
        <v>118</v>
      </c>
      <c r="O113" s="82" t="s">
        <v>40</v>
      </c>
      <c r="P113" s="82"/>
      <c r="Q113" s="82"/>
      <c r="R113" s="82"/>
      <c r="S113" s="82"/>
      <c r="T113" s="82"/>
      <c r="U113" s="82"/>
      <c r="V113" s="82"/>
      <c r="W113" s="82"/>
      <c r="X113" s="82"/>
    </row>
    <row r="114" spans="1:52" ht="16.5" hidden="1" customHeight="1" x14ac:dyDescent="0.2">
      <c r="A114" s="82"/>
      <c r="B114" s="82"/>
      <c r="C114" s="82"/>
      <c r="D114" s="351" t="s">
        <v>72</v>
      </c>
      <c r="E114" s="351">
        <v>70</v>
      </c>
      <c r="F114" s="343"/>
      <c r="G114" s="351" t="s">
        <v>101</v>
      </c>
      <c r="H114" s="343" t="s">
        <v>40</v>
      </c>
      <c r="I114" s="343"/>
      <c r="J114" s="343"/>
      <c r="K114" s="82"/>
      <c r="L114" s="82"/>
      <c r="M114" s="43">
        <v>26</v>
      </c>
      <c r="N114" s="43" t="s">
        <v>119</v>
      </c>
      <c r="O114" s="82" t="s">
        <v>40</v>
      </c>
      <c r="P114" s="82"/>
      <c r="Q114" s="82"/>
      <c r="R114" s="82"/>
      <c r="S114" s="82"/>
      <c r="T114" s="82"/>
      <c r="U114" s="82"/>
      <c r="V114" s="82"/>
      <c r="W114" s="82"/>
      <c r="X114" s="82"/>
    </row>
    <row r="115" spans="1:52" ht="16.5" hidden="1" customHeight="1" x14ac:dyDescent="0.2">
      <c r="A115" s="82"/>
      <c r="B115" s="82"/>
      <c r="C115" s="82"/>
      <c r="D115" s="351" t="s">
        <v>73</v>
      </c>
      <c r="E115" s="351">
        <v>400</v>
      </c>
      <c r="F115" s="343"/>
      <c r="G115" s="351" t="s">
        <v>288</v>
      </c>
      <c r="H115" s="343" t="s">
        <v>40</v>
      </c>
      <c r="I115" s="343"/>
      <c r="J115" s="343"/>
      <c r="K115" s="82"/>
      <c r="L115" s="82"/>
      <c r="M115" s="43">
        <v>27</v>
      </c>
      <c r="N115" s="43" t="s">
        <v>119</v>
      </c>
      <c r="O115" s="82" t="s">
        <v>40</v>
      </c>
      <c r="P115" s="82"/>
      <c r="Q115" s="82"/>
      <c r="R115" s="82"/>
      <c r="S115" s="82"/>
      <c r="T115" s="82"/>
      <c r="U115" s="82"/>
      <c r="V115" s="82"/>
      <c r="W115" s="82"/>
      <c r="X115" s="82"/>
      <c r="AR115" s="386"/>
      <c r="AS115" s="367"/>
      <c r="AT115" s="367"/>
      <c r="AU115" s="367"/>
      <c r="AV115" s="454">
        <v>11</v>
      </c>
      <c r="AW115" s="454">
        <v>11.01</v>
      </c>
      <c r="AX115" s="367"/>
      <c r="AY115" s="367"/>
      <c r="AZ115" s="385"/>
    </row>
    <row r="116" spans="1:52" ht="16.5" hidden="1" customHeight="1" x14ac:dyDescent="0.2">
      <c r="A116" s="82"/>
      <c r="B116" s="82"/>
      <c r="C116" s="82"/>
      <c r="D116" s="351" t="s">
        <v>74</v>
      </c>
      <c r="E116" s="351">
        <v>35</v>
      </c>
      <c r="F116" s="343"/>
      <c r="G116" s="351" t="s">
        <v>100</v>
      </c>
      <c r="H116" s="343" t="s">
        <v>40</v>
      </c>
      <c r="I116" s="343"/>
      <c r="J116" s="343"/>
      <c r="K116" s="82"/>
      <c r="L116" s="82"/>
      <c r="M116" s="43">
        <v>28</v>
      </c>
      <c r="N116" s="43" t="s">
        <v>120</v>
      </c>
      <c r="O116" s="82" t="s">
        <v>40</v>
      </c>
      <c r="P116" s="82"/>
      <c r="Q116" s="82"/>
      <c r="R116" s="82"/>
      <c r="S116" s="82"/>
      <c r="T116" s="82"/>
      <c r="U116" s="82"/>
      <c r="V116" s="82"/>
      <c r="W116" s="82"/>
      <c r="X116" s="82"/>
      <c r="AR116" s="384"/>
      <c r="AS116" s="99"/>
      <c r="AT116" s="99"/>
      <c r="AU116" s="99"/>
      <c r="AV116" s="364">
        <v>11.1</v>
      </c>
      <c r="AW116" s="364">
        <v>11.11</v>
      </c>
      <c r="AX116" s="99"/>
      <c r="AY116" s="99"/>
      <c r="AZ116" s="381"/>
    </row>
    <row r="117" spans="1:52" ht="16.5" hidden="1" customHeight="1" x14ac:dyDescent="0.2">
      <c r="A117" s="82"/>
      <c r="B117" s="82"/>
      <c r="C117" s="82"/>
      <c r="D117" s="351" t="s">
        <v>56</v>
      </c>
      <c r="E117" s="351">
        <v>120</v>
      </c>
      <c r="F117" s="343"/>
      <c r="G117" s="351" t="s">
        <v>98</v>
      </c>
      <c r="H117" s="343" t="s">
        <v>40</v>
      </c>
      <c r="I117" s="343"/>
      <c r="J117" s="343"/>
      <c r="K117" s="82"/>
      <c r="L117" s="82"/>
      <c r="M117" s="43">
        <v>29</v>
      </c>
      <c r="N117" s="43" t="s">
        <v>120</v>
      </c>
      <c r="O117" s="82" t="s">
        <v>40</v>
      </c>
      <c r="P117" s="82"/>
      <c r="Q117" s="82"/>
      <c r="R117" s="82"/>
      <c r="S117" s="82"/>
      <c r="T117" s="82"/>
      <c r="U117" s="82"/>
      <c r="V117" s="82"/>
      <c r="W117" s="82"/>
      <c r="X117" s="82"/>
      <c r="AR117" s="384"/>
      <c r="AS117" s="99"/>
      <c r="AT117" s="99"/>
      <c r="AU117" s="99"/>
      <c r="AV117" s="364">
        <v>11.2</v>
      </c>
      <c r="AW117" s="364">
        <v>11.22</v>
      </c>
      <c r="AX117" s="99"/>
      <c r="AY117" s="99"/>
      <c r="AZ117" s="381"/>
    </row>
    <row r="118" spans="1:52" ht="16.5" hidden="1" customHeight="1" x14ac:dyDescent="0.2">
      <c r="A118" s="82"/>
      <c r="B118" s="82"/>
      <c r="C118" s="82"/>
      <c r="D118" s="351" t="s">
        <v>75</v>
      </c>
      <c r="E118" s="351">
        <v>25</v>
      </c>
      <c r="F118" s="343"/>
      <c r="G118" s="351" t="s">
        <v>291</v>
      </c>
      <c r="H118" s="343" t="s">
        <v>40</v>
      </c>
      <c r="I118" s="343"/>
      <c r="J118" s="343"/>
      <c r="K118" s="82"/>
      <c r="L118" s="82"/>
      <c r="M118" s="43">
        <v>30</v>
      </c>
      <c r="N118" s="43" t="s">
        <v>121</v>
      </c>
      <c r="O118" s="82" t="s">
        <v>40</v>
      </c>
      <c r="P118" s="82"/>
      <c r="Q118" s="82"/>
      <c r="R118" s="82"/>
      <c r="S118" s="82"/>
      <c r="T118" s="82"/>
      <c r="U118" s="82"/>
      <c r="V118" s="82"/>
      <c r="W118" s="82"/>
      <c r="X118" s="82"/>
      <c r="AR118" s="384"/>
      <c r="AS118" s="99"/>
      <c r="AT118" s="99"/>
      <c r="AU118" s="99"/>
      <c r="AV118" s="364">
        <v>11.3</v>
      </c>
      <c r="AW118" s="364">
        <v>11.32</v>
      </c>
      <c r="AX118" s="99"/>
      <c r="AY118" s="99"/>
      <c r="AZ118" s="381"/>
    </row>
    <row r="119" spans="1:52" ht="16.5" hidden="1" customHeight="1" x14ac:dyDescent="0.2">
      <c r="A119" s="82"/>
      <c r="B119" s="82"/>
      <c r="C119" s="82"/>
      <c r="D119" s="351" t="s">
        <v>76</v>
      </c>
      <c r="E119" s="351">
        <v>4</v>
      </c>
      <c r="F119" s="343"/>
      <c r="G119" s="351" t="s">
        <v>292</v>
      </c>
      <c r="H119" s="343" t="s">
        <v>40</v>
      </c>
      <c r="I119" s="343"/>
      <c r="J119" s="343"/>
      <c r="K119" s="82"/>
      <c r="L119" s="82"/>
      <c r="M119" s="43">
        <v>31</v>
      </c>
      <c r="N119" s="43" t="s">
        <v>122</v>
      </c>
      <c r="O119" s="82" t="s">
        <v>40</v>
      </c>
      <c r="P119" s="82"/>
      <c r="Q119" s="82"/>
      <c r="R119" s="82"/>
      <c r="S119" s="82"/>
      <c r="T119" s="82"/>
      <c r="U119" s="82"/>
      <c r="V119" s="82"/>
      <c r="W119" s="82"/>
      <c r="X119" s="82"/>
      <c r="AR119" s="384"/>
      <c r="AS119" s="99"/>
      <c r="AT119" s="99"/>
      <c r="AU119" s="99"/>
      <c r="AV119" s="364"/>
      <c r="AW119" s="364"/>
      <c r="AX119" s="99"/>
      <c r="AY119" s="99"/>
      <c r="AZ119" s="381"/>
    </row>
    <row r="120" spans="1:52" ht="16.5" hidden="1" customHeight="1" x14ac:dyDescent="0.2">
      <c r="A120" s="82"/>
      <c r="B120" s="82"/>
      <c r="C120" s="82"/>
      <c r="D120" s="351" t="s">
        <v>77</v>
      </c>
      <c r="E120" s="351">
        <v>45</v>
      </c>
      <c r="F120" s="343"/>
      <c r="G120" s="351" t="s">
        <v>290</v>
      </c>
      <c r="H120" s="343" t="s">
        <v>40</v>
      </c>
      <c r="I120" s="343"/>
      <c r="J120" s="343"/>
      <c r="K120" s="82"/>
      <c r="L120" s="82"/>
      <c r="M120" s="43">
        <v>32</v>
      </c>
      <c r="N120" s="43" t="s">
        <v>122</v>
      </c>
      <c r="O120" s="82" t="s">
        <v>40</v>
      </c>
      <c r="P120" s="82"/>
      <c r="Q120" s="82"/>
      <c r="R120" s="82"/>
      <c r="S120" s="82"/>
      <c r="T120" s="82"/>
      <c r="U120" s="82"/>
      <c r="V120" s="82"/>
      <c r="W120" s="82"/>
      <c r="X120" s="82"/>
      <c r="AR120" s="384"/>
      <c r="AS120" s="99"/>
      <c r="AT120" s="99"/>
      <c r="AU120" s="99"/>
      <c r="AV120" s="366">
        <v>11.4</v>
      </c>
      <c r="AW120" s="364">
        <v>11.42</v>
      </c>
      <c r="AX120" s="99"/>
      <c r="AY120" s="99"/>
      <c r="AZ120" s="381"/>
    </row>
    <row r="121" spans="1:52" ht="16.5" hidden="1" customHeight="1" x14ac:dyDescent="0.2">
      <c r="A121" s="82"/>
      <c r="B121" s="83"/>
      <c r="C121" s="83"/>
      <c r="D121" s="351" t="s">
        <v>91</v>
      </c>
      <c r="E121" s="351">
        <v>115</v>
      </c>
      <c r="F121" s="342"/>
      <c r="G121" s="351" t="s">
        <v>293</v>
      </c>
      <c r="H121" s="343" t="s">
        <v>40</v>
      </c>
      <c r="I121" s="343"/>
      <c r="J121" s="343"/>
      <c r="K121" s="83"/>
      <c r="L121" s="83"/>
      <c r="M121" s="43">
        <v>33</v>
      </c>
      <c r="N121" s="43" t="s">
        <v>122</v>
      </c>
      <c r="O121" s="82" t="s">
        <v>40</v>
      </c>
      <c r="P121" s="82"/>
      <c r="Q121" s="82"/>
      <c r="R121" s="82"/>
      <c r="S121" s="82"/>
      <c r="T121" s="82"/>
      <c r="U121" s="82"/>
      <c r="V121" s="82"/>
      <c r="W121" s="82"/>
      <c r="X121" s="82"/>
      <c r="AR121" s="384"/>
      <c r="AS121" s="99"/>
      <c r="AT121" s="99"/>
      <c r="AU121" s="99"/>
      <c r="AV121" s="364">
        <v>11.5</v>
      </c>
      <c r="AW121" s="364">
        <v>11.53</v>
      </c>
      <c r="AX121" s="99"/>
      <c r="AY121" s="99"/>
      <c r="AZ121" s="381"/>
    </row>
    <row r="122" spans="1:52" ht="16.5" hidden="1" customHeight="1" x14ac:dyDescent="0.2">
      <c r="A122" s="82"/>
      <c r="B122" s="83"/>
      <c r="C122" s="83"/>
      <c r="D122" s="351"/>
      <c r="E122" s="351"/>
      <c r="F122" s="342"/>
      <c r="G122" s="351" t="s">
        <v>295</v>
      </c>
      <c r="H122" s="343" t="s">
        <v>40</v>
      </c>
      <c r="I122" s="343"/>
      <c r="J122" s="343"/>
      <c r="K122" s="83"/>
      <c r="L122" s="83"/>
      <c r="M122" s="43">
        <v>34</v>
      </c>
      <c r="N122" s="43" t="s">
        <v>122</v>
      </c>
      <c r="O122" s="82" t="s">
        <v>40</v>
      </c>
      <c r="P122" s="82"/>
      <c r="Q122" s="82"/>
      <c r="R122" s="82"/>
      <c r="S122" s="82"/>
      <c r="T122" s="82"/>
      <c r="U122" s="82"/>
      <c r="V122" s="82"/>
      <c r="W122" s="82"/>
      <c r="X122" s="82"/>
      <c r="AR122" s="384"/>
      <c r="AS122" s="99"/>
      <c r="AT122" s="99"/>
      <c r="AU122" s="99"/>
      <c r="AV122" s="364">
        <v>11.6</v>
      </c>
      <c r="AW122" s="364">
        <v>11.63</v>
      </c>
      <c r="AX122" s="99"/>
      <c r="AY122" s="99"/>
      <c r="AZ122" s="381"/>
    </row>
    <row r="123" spans="1:52" ht="16.5" hidden="1" customHeight="1" x14ac:dyDescent="0.2">
      <c r="A123" s="82"/>
      <c r="B123" s="83"/>
      <c r="C123" s="83"/>
      <c r="D123" s="351" t="s">
        <v>78</v>
      </c>
      <c r="E123" s="351">
        <v>70</v>
      </c>
      <c r="F123" s="342"/>
      <c r="G123" s="351" t="s">
        <v>294</v>
      </c>
      <c r="H123" s="343" t="s">
        <v>40</v>
      </c>
      <c r="I123" s="343"/>
      <c r="J123" s="343"/>
      <c r="K123" s="83"/>
      <c r="L123" s="83"/>
      <c r="M123" s="43">
        <v>35</v>
      </c>
      <c r="N123" s="43" t="s">
        <v>123</v>
      </c>
      <c r="O123" s="82" t="s">
        <v>40</v>
      </c>
      <c r="P123" s="82"/>
      <c r="Q123" s="82"/>
      <c r="R123" s="82"/>
      <c r="S123" s="82"/>
      <c r="T123" s="82"/>
      <c r="U123" s="82"/>
      <c r="V123" s="82"/>
      <c r="W123" s="82"/>
      <c r="X123" s="82"/>
      <c r="AR123" s="384"/>
      <c r="AS123" s="99"/>
      <c r="AT123" s="99"/>
      <c r="AU123" s="99"/>
      <c r="AV123" s="364">
        <v>11.7</v>
      </c>
      <c r="AW123" s="364">
        <v>11.74</v>
      </c>
      <c r="AX123" s="99"/>
      <c r="AY123" s="99"/>
      <c r="AZ123" s="381"/>
    </row>
    <row r="124" spans="1:52" ht="16.5" hidden="1" customHeight="1" x14ac:dyDescent="0.2">
      <c r="A124" s="82"/>
      <c r="B124" s="83"/>
      <c r="C124" s="83"/>
      <c r="D124" s="351"/>
      <c r="E124" s="351"/>
      <c r="F124" s="342"/>
      <c r="G124" s="351" t="s">
        <v>296</v>
      </c>
      <c r="H124" s="343" t="s">
        <v>40</v>
      </c>
      <c r="I124" s="343"/>
      <c r="J124" s="343"/>
      <c r="K124" s="83"/>
      <c r="L124" s="83"/>
      <c r="M124" s="43"/>
      <c r="N124" s="43"/>
      <c r="O124" s="82"/>
      <c r="P124" s="82"/>
      <c r="Q124" s="82"/>
      <c r="R124" s="82"/>
      <c r="S124" s="82"/>
      <c r="T124" s="82"/>
      <c r="U124" s="82"/>
      <c r="V124" s="82"/>
      <c r="W124" s="82"/>
      <c r="X124" s="82"/>
      <c r="AR124" s="384"/>
      <c r="AS124" s="99"/>
      <c r="AT124" s="99"/>
      <c r="AU124" s="99"/>
      <c r="AV124" s="364">
        <v>11.8</v>
      </c>
      <c r="AW124" s="364">
        <v>11.85</v>
      </c>
      <c r="AX124" s="99"/>
      <c r="AY124" s="99"/>
      <c r="AZ124" s="381"/>
    </row>
    <row r="125" spans="1:52" ht="16.5" hidden="1" customHeight="1" x14ac:dyDescent="0.2">
      <c r="A125" s="82"/>
      <c r="B125" s="83"/>
      <c r="C125" s="83"/>
      <c r="D125" s="351" t="s">
        <v>79</v>
      </c>
      <c r="E125" s="351">
        <v>5</v>
      </c>
      <c r="F125" s="342"/>
      <c r="G125" s="351" t="s">
        <v>297</v>
      </c>
      <c r="H125" s="343" t="s">
        <v>40</v>
      </c>
      <c r="I125" s="343"/>
      <c r="J125" s="343"/>
      <c r="K125" s="83"/>
      <c r="L125" s="83"/>
      <c r="M125" s="43">
        <v>36</v>
      </c>
      <c r="N125" s="43" t="s">
        <v>123</v>
      </c>
      <c r="O125" s="82" t="s">
        <v>40</v>
      </c>
      <c r="P125" s="82"/>
      <c r="Q125" s="82"/>
      <c r="R125" s="82"/>
      <c r="S125" s="82"/>
      <c r="T125" s="82"/>
      <c r="U125" s="82"/>
      <c r="V125" s="82"/>
      <c r="W125" s="82"/>
      <c r="X125" s="82"/>
      <c r="AR125" s="384"/>
      <c r="AS125" s="99"/>
      <c r="AT125" s="99"/>
      <c r="AU125" s="99"/>
      <c r="AV125" s="364">
        <v>11.9</v>
      </c>
      <c r="AW125" s="364">
        <v>11.95</v>
      </c>
      <c r="AX125" s="99"/>
      <c r="AY125" s="99"/>
      <c r="AZ125" s="381"/>
    </row>
    <row r="126" spans="1:52" ht="16.5" hidden="1" customHeight="1" x14ac:dyDescent="0.2">
      <c r="A126" s="82"/>
      <c r="B126" s="83"/>
      <c r="C126" s="83"/>
      <c r="D126" s="351" t="s">
        <v>80</v>
      </c>
      <c r="E126" s="351">
        <v>1150</v>
      </c>
      <c r="F126" s="342"/>
      <c r="G126" s="351"/>
      <c r="H126" s="343"/>
      <c r="I126" s="343"/>
      <c r="J126" s="343"/>
      <c r="K126" s="83"/>
      <c r="L126" s="83"/>
      <c r="M126" s="43">
        <v>37</v>
      </c>
      <c r="N126" s="43" t="s">
        <v>124</v>
      </c>
      <c r="O126" s="82" t="s">
        <v>40</v>
      </c>
      <c r="P126" s="82"/>
      <c r="Q126" s="82"/>
      <c r="R126" s="82"/>
      <c r="S126" s="82"/>
      <c r="T126" s="82"/>
      <c r="U126" s="82"/>
      <c r="V126" s="82"/>
      <c r="W126" s="82"/>
      <c r="X126" s="82"/>
      <c r="AR126" s="384"/>
      <c r="AS126" s="99"/>
      <c r="AT126" s="99"/>
      <c r="AU126" s="99"/>
      <c r="AV126" s="364">
        <v>12</v>
      </c>
      <c r="AW126" s="364">
        <v>12.06</v>
      </c>
      <c r="AX126" s="99"/>
      <c r="AY126" s="99"/>
      <c r="AZ126" s="381"/>
    </row>
    <row r="127" spans="1:52" ht="16.5" hidden="1" customHeight="1" x14ac:dyDescent="0.2">
      <c r="A127" s="82"/>
      <c r="B127" s="83"/>
      <c r="C127" s="83"/>
      <c r="D127" s="351" t="s">
        <v>81</v>
      </c>
      <c r="E127" s="351">
        <v>5</v>
      </c>
      <c r="F127" s="342"/>
      <c r="G127" s="351"/>
      <c r="H127" s="343"/>
      <c r="I127" s="343"/>
      <c r="J127" s="343"/>
      <c r="K127" s="83"/>
      <c r="L127" s="83"/>
      <c r="M127" s="43">
        <v>38</v>
      </c>
      <c r="N127" s="43" t="s">
        <v>124</v>
      </c>
      <c r="O127" s="82" t="s">
        <v>40</v>
      </c>
      <c r="P127" s="82"/>
      <c r="Q127" s="82"/>
      <c r="R127" s="82"/>
      <c r="S127" s="82"/>
      <c r="T127" s="82"/>
      <c r="U127" s="82"/>
      <c r="V127" s="82"/>
      <c r="W127" s="82"/>
      <c r="X127" s="82"/>
      <c r="AR127" s="384"/>
      <c r="AS127" s="99"/>
      <c r="AT127" s="99"/>
      <c r="AU127" s="99"/>
      <c r="AV127" s="364">
        <v>12.1</v>
      </c>
      <c r="AW127" s="364">
        <v>12.17</v>
      </c>
      <c r="AX127" s="99"/>
      <c r="AY127" s="99"/>
      <c r="AZ127" s="381"/>
    </row>
    <row r="128" spans="1:52" ht="16.5" hidden="1" customHeight="1" x14ac:dyDescent="0.2">
      <c r="A128" s="82"/>
      <c r="B128" s="83"/>
      <c r="C128" s="83"/>
      <c r="D128" s="351"/>
      <c r="E128" s="351"/>
      <c r="F128" s="342"/>
      <c r="G128" s="351"/>
      <c r="H128" s="343"/>
      <c r="I128" s="343"/>
      <c r="J128" s="343"/>
      <c r="K128" s="83"/>
      <c r="L128" s="83"/>
      <c r="M128" s="43">
        <v>39</v>
      </c>
      <c r="N128" s="43" t="s">
        <v>125</v>
      </c>
      <c r="O128" s="82" t="s">
        <v>40</v>
      </c>
      <c r="P128" s="82"/>
      <c r="Q128" s="82"/>
      <c r="R128" s="82"/>
      <c r="S128" s="82"/>
      <c r="T128" s="82"/>
      <c r="U128" s="82"/>
      <c r="V128" s="82"/>
      <c r="W128" s="82"/>
      <c r="X128" s="82"/>
      <c r="AR128" s="384"/>
      <c r="AS128" s="99"/>
      <c r="AT128" s="99"/>
      <c r="AU128" s="99"/>
      <c r="AV128" s="364">
        <v>12.2</v>
      </c>
      <c r="AW128" s="364">
        <v>12.27</v>
      </c>
      <c r="AX128" s="99"/>
      <c r="AY128" s="99"/>
      <c r="AZ128" s="381"/>
    </row>
    <row r="129" spans="1:52" ht="16.5" hidden="1" customHeight="1" x14ac:dyDescent="0.2">
      <c r="A129" s="82"/>
      <c r="B129" s="83"/>
      <c r="C129" s="83"/>
      <c r="D129" s="351" t="s">
        <v>82</v>
      </c>
      <c r="E129" s="351">
        <v>1300</v>
      </c>
      <c r="F129" s="342"/>
      <c r="G129" s="351"/>
      <c r="H129" s="343"/>
      <c r="I129" s="343"/>
      <c r="J129" s="343"/>
      <c r="K129" s="83"/>
      <c r="L129" s="83"/>
      <c r="M129" s="43">
        <v>40</v>
      </c>
      <c r="N129" s="43" t="s">
        <v>126</v>
      </c>
      <c r="O129" s="82" t="s">
        <v>40</v>
      </c>
      <c r="P129" s="82"/>
      <c r="Q129" s="82"/>
      <c r="R129" s="82"/>
      <c r="S129" s="82"/>
      <c r="T129" s="82"/>
      <c r="U129" s="82"/>
      <c r="V129" s="82"/>
      <c r="W129" s="82"/>
      <c r="X129" s="82"/>
      <c r="AR129" s="384"/>
      <c r="AS129" s="99"/>
      <c r="AT129" s="99"/>
      <c r="AU129" s="99"/>
      <c r="AV129" s="364">
        <v>12.3</v>
      </c>
      <c r="AW129" s="364">
        <v>12.38</v>
      </c>
      <c r="AX129" s="99"/>
      <c r="AY129" s="99"/>
      <c r="AZ129" s="381"/>
    </row>
    <row r="130" spans="1:52" ht="16.5" hidden="1" customHeight="1" x14ac:dyDescent="0.2">
      <c r="A130" s="82"/>
      <c r="B130" s="83"/>
      <c r="C130" s="83"/>
      <c r="D130" s="351" t="s">
        <v>83</v>
      </c>
      <c r="E130" s="351">
        <v>960</v>
      </c>
      <c r="F130" s="342"/>
      <c r="G130" s="351"/>
      <c r="H130" s="343"/>
      <c r="I130" s="343"/>
      <c r="J130" s="343"/>
      <c r="K130" s="83"/>
      <c r="L130" s="83"/>
      <c r="M130" s="43">
        <v>41</v>
      </c>
      <c r="N130" s="43" t="s">
        <v>127</v>
      </c>
      <c r="O130" s="82" t="s">
        <v>40</v>
      </c>
      <c r="P130" s="82"/>
      <c r="Q130" s="82"/>
      <c r="R130" s="82"/>
      <c r="S130" s="82"/>
      <c r="T130" s="82"/>
      <c r="U130" s="82"/>
      <c r="V130" s="82"/>
      <c r="W130" s="82"/>
      <c r="X130" s="82"/>
      <c r="AR130" s="384"/>
      <c r="AS130" s="99"/>
      <c r="AT130" s="99"/>
      <c r="AU130" s="99"/>
      <c r="AV130" s="364">
        <v>12.4</v>
      </c>
      <c r="AW130" s="364">
        <v>12.48</v>
      </c>
      <c r="AX130" s="99"/>
      <c r="AY130" s="99"/>
      <c r="AZ130" s="381"/>
    </row>
    <row r="131" spans="1:52" ht="16.5" hidden="1" customHeight="1" x14ac:dyDescent="0.2">
      <c r="A131" s="82"/>
      <c r="B131" s="83"/>
      <c r="C131" s="83"/>
      <c r="D131" s="351" t="s">
        <v>84</v>
      </c>
      <c r="E131" s="351">
        <v>4</v>
      </c>
      <c r="F131" s="342"/>
      <c r="G131" s="351"/>
      <c r="H131" s="343"/>
      <c r="I131" s="343"/>
      <c r="J131" s="343"/>
      <c r="K131" s="83"/>
      <c r="L131" s="83"/>
      <c r="M131" s="43">
        <v>42</v>
      </c>
      <c r="N131" s="43" t="s">
        <v>127</v>
      </c>
      <c r="O131" s="82" t="s">
        <v>40</v>
      </c>
      <c r="P131" s="82"/>
      <c r="Q131" s="82"/>
      <c r="R131" s="82"/>
      <c r="S131" s="82"/>
      <c r="T131" s="82"/>
      <c r="U131" s="82"/>
      <c r="V131" s="82"/>
      <c r="W131" s="82"/>
      <c r="X131" s="82"/>
      <c r="AR131" s="384"/>
      <c r="AS131" s="99"/>
      <c r="AT131" s="99"/>
      <c r="AU131" s="99"/>
      <c r="AV131" s="364">
        <v>12.5</v>
      </c>
      <c r="AW131" s="364">
        <v>12.59</v>
      </c>
      <c r="AX131" s="99"/>
      <c r="AY131" s="99"/>
      <c r="AZ131" s="381"/>
    </row>
    <row r="132" spans="1:52" ht="16.5" hidden="1" customHeight="1" x14ac:dyDescent="0.2">
      <c r="A132" s="82"/>
      <c r="B132" s="83"/>
      <c r="C132" s="83"/>
      <c r="D132" s="351" t="s">
        <v>85</v>
      </c>
      <c r="E132" s="351">
        <v>3</v>
      </c>
      <c r="F132" s="342"/>
      <c r="G132" s="351"/>
      <c r="H132" s="343"/>
      <c r="I132" s="343"/>
      <c r="J132" s="343"/>
      <c r="K132" s="83"/>
      <c r="L132" s="83"/>
      <c r="M132" s="43">
        <v>43</v>
      </c>
      <c r="N132" s="43" t="s">
        <v>127</v>
      </c>
      <c r="O132" s="82" t="s">
        <v>40</v>
      </c>
      <c r="P132" s="82"/>
      <c r="Q132" s="82"/>
      <c r="R132" s="82"/>
      <c r="S132" s="82"/>
      <c r="T132" s="82"/>
      <c r="U132" s="82"/>
      <c r="V132" s="82"/>
      <c r="W132" s="82"/>
      <c r="X132" s="82"/>
      <c r="AR132" s="384"/>
      <c r="AS132" s="99"/>
      <c r="AT132" s="99"/>
      <c r="AU132" s="99"/>
      <c r="AV132" s="364">
        <v>12.6</v>
      </c>
      <c r="AW132" s="364">
        <v>12.69</v>
      </c>
      <c r="AX132" s="99"/>
      <c r="AY132" s="99"/>
      <c r="AZ132" s="381"/>
    </row>
    <row r="133" spans="1:52" ht="16.5" hidden="1" customHeight="1" x14ac:dyDescent="0.2">
      <c r="A133" s="82"/>
      <c r="B133" s="83"/>
      <c r="C133" s="83"/>
      <c r="D133" s="351" t="s">
        <v>86</v>
      </c>
      <c r="E133" s="351">
        <v>3.5</v>
      </c>
      <c r="F133" s="342"/>
      <c r="G133" s="351"/>
      <c r="H133" s="343"/>
      <c r="I133" s="343"/>
      <c r="J133" s="343"/>
      <c r="K133" s="83"/>
      <c r="L133" s="83"/>
      <c r="M133" s="43">
        <v>44</v>
      </c>
      <c r="N133" s="43" t="s">
        <v>127</v>
      </c>
      <c r="O133" s="82" t="s">
        <v>40</v>
      </c>
      <c r="P133" s="82"/>
      <c r="Q133" s="82"/>
      <c r="R133" s="82"/>
      <c r="S133" s="82"/>
      <c r="T133" s="82"/>
      <c r="U133" s="82"/>
      <c r="V133" s="82"/>
      <c r="W133" s="82"/>
      <c r="X133" s="82"/>
      <c r="AR133" s="384"/>
      <c r="AS133" s="99"/>
      <c r="AT133" s="99"/>
      <c r="AU133" s="99"/>
      <c r="AV133" s="364">
        <v>12.7</v>
      </c>
      <c r="AW133" s="364">
        <v>12.8</v>
      </c>
      <c r="AX133" s="99"/>
      <c r="AY133" s="99"/>
      <c r="AZ133" s="381"/>
    </row>
    <row r="134" spans="1:52" ht="16.5" hidden="1" customHeight="1" x14ac:dyDescent="0.2">
      <c r="A134" s="82"/>
      <c r="B134" s="83"/>
      <c r="C134" s="83"/>
      <c r="D134" s="351" t="s">
        <v>87</v>
      </c>
      <c r="E134" s="351">
        <v>4</v>
      </c>
      <c r="F134" s="342"/>
      <c r="G134" s="351"/>
      <c r="H134" s="343"/>
      <c r="I134" s="343"/>
      <c r="J134" s="343"/>
      <c r="K134" s="83"/>
      <c r="L134" s="83"/>
      <c r="M134" s="43">
        <v>45</v>
      </c>
      <c r="N134" s="43" t="s">
        <v>127</v>
      </c>
      <c r="O134" s="82" t="s">
        <v>40</v>
      </c>
      <c r="P134" s="82"/>
      <c r="Q134" s="82"/>
      <c r="R134" s="82"/>
      <c r="S134" s="82"/>
      <c r="T134" s="82"/>
      <c r="U134" s="82"/>
      <c r="V134" s="82"/>
      <c r="W134" s="82"/>
      <c r="X134" s="82"/>
      <c r="AR134" s="384"/>
      <c r="AS134" s="99"/>
      <c r="AT134" s="99"/>
      <c r="AU134" s="99"/>
      <c r="AV134" s="364">
        <v>12.8</v>
      </c>
      <c r="AW134" s="364">
        <v>12.9</v>
      </c>
      <c r="AX134" s="99"/>
      <c r="AY134" s="99"/>
      <c r="AZ134" s="381"/>
    </row>
    <row r="135" spans="1:52" ht="16.5" hidden="1" customHeight="1" x14ac:dyDescent="0.2">
      <c r="A135" s="82"/>
      <c r="B135" s="83"/>
      <c r="C135" s="83"/>
      <c r="D135" s="352" t="s">
        <v>88</v>
      </c>
      <c r="E135" s="351">
        <v>5</v>
      </c>
      <c r="F135" s="342"/>
      <c r="G135" s="342"/>
      <c r="H135" s="343"/>
      <c r="I135" s="343"/>
      <c r="J135" s="343"/>
      <c r="K135" s="83"/>
      <c r="L135" s="83"/>
      <c r="M135" s="43">
        <v>46</v>
      </c>
      <c r="N135" s="43" t="s">
        <v>127</v>
      </c>
      <c r="O135" s="82" t="s">
        <v>40</v>
      </c>
      <c r="P135" s="82"/>
      <c r="Q135" s="82"/>
      <c r="R135" s="82"/>
      <c r="S135" s="82"/>
      <c r="T135" s="82"/>
      <c r="U135" s="82"/>
      <c r="V135" s="82"/>
      <c r="W135" s="82"/>
      <c r="X135" s="82"/>
      <c r="AR135" s="384"/>
      <c r="AS135" s="99"/>
      <c r="AT135" s="99"/>
      <c r="AU135" s="99"/>
      <c r="AV135" s="364">
        <v>12.9</v>
      </c>
      <c r="AW135" s="364">
        <v>13.01</v>
      </c>
      <c r="AX135" s="99"/>
      <c r="AY135" s="99"/>
      <c r="AZ135" s="381"/>
    </row>
    <row r="136" spans="1:52" ht="16.5" hidden="1" customHeight="1" x14ac:dyDescent="0.2">
      <c r="A136" s="82"/>
      <c r="B136" s="83"/>
      <c r="C136" s="83"/>
      <c r="D136" s="351" t="s">
        <v>89</v>
      </c>
      <c r="E136" s="351">
        <v>550</v>
      </c>
      <c r="F136" s="342"/>
      <c r="G136" s="342"/>
      <c r="H136" s="343"/>
      <c r="I136" s="343"/>
      <c r="J136" s="343"/>
      <c r="K136" s="83"/>
      <c r="L136" s="83"/>
      <c r="M136" s="43">
        <v>47</v>
      </c>
      <c r="N136" s="43" t="s">
        <v>127</v>
      </c>
      <c r="O136" s="82" t="s">
        <v>40</v>
      </c>
      <c r="P136" s="82"/>
      <c r="Q136" s="82"/>
      <c r="R136" s="82"/>
      <c r="S136" s="82"/>
      <c r="T136" s="82"/>
      <c r="U136" s="82"/>
      <c r="V136" s="82"/>
      <c r="W136" s="82"/>
      <c r="X136" s="82"/>
      <c r="AR136" s="384"/>
      <c r="AS136" s="99"/>
      <c r="AT136" s="99"/>
      <c r="AU136" s="99"/>
      <c r="AV136" s="364">
        <v>13</v>
      </c>
      <c r="AW136" s="364">
        <v>13.11</v>
      </c>
      <c r="AX136" s="99"/>
      <c r="AY136" s="99"/>
      <c r="AZ136" s="381"/>
    </row>
    <row r="137" spans="1:52" ht="16.5" hidden="1" customHeight="1" x14ac:dyDescent="0.2">
      <c r="A137" s="82"/>
      <c r="B137" s="83"/>
      <c r="C137" s="83"/>
      <c r="D137" s="351"/>
      <c r="E137" s="351"/>
      <c r="F137" s="342"/>
      <c r="G137" s="342"/>
      <c r="H137" s="343"/>
      <c r="I137" s="343"/>
      <c r="J137" s="343"/>
      <c r="K137" s="83"/>
      <c r="L137" s="83"/>
      <c r="M137" s="43">
        <v>48</v>
      </c>
      <c r="N137" s="43" t="s">
        <v>127</v>
      </c>
      <c r="O137" s="82" t="s">
        <v>40</v>
      </c>
      <c r="P137" s="82"/>
      <c r="Q137" s="82"/>
      <c r="R137" s="82"/>
      <c r="S137" s="82"/>
      <c r="T137" s="82"/>
      <c r="U137" s="82"/>
      <c r="V137" s="82"/>
      <c r="W137" s="82"/>
      <c r="X137" s="82"/>
      <c r="AR137" s="384"/>
      <c r="AS137" s="99"/>
      <c r="AT137" s="99"/>
      <c r="AU137" s="99"/>
      <c r="AV137" s="364">
        <v>13.1</v>
      </c>
      <c r="AW137" s="364">
        <v>13.22</v>
      </c>
      <c r="AX137" s="99"/>
      <c r="AY137" s="99"/>
      <c r="AZ137" s="381"/>
    </row>
    <row r="138" spans="1:52" ht="16.5" hidden="1" customHeight="1" x14ac:dyDescent="0.2">
      <c r="A138" s="82"/>
      <c r="B138" s="83"/>
      <c r="C138" s="83"/>
      <c r="D138" s="344" t="s">
        <v>130</v>
      </c>
      <c r="E138" s="342">
        <v>0</v>
      </c>
      <c r="F138" s="342"/>
      <c r="G138" s="342"/>
      <c r="H138" s="343"/>
      <c r="I138" s="343"/>
      <c r="J138" s="343"/>
      <c r="K138" s="83"/>
      <c r="L138" s="83"/>
      <c r="M138" s="43">
        <v>49</v>
      </c>
      <c r="N138" s="43" t="s">
        <v>127</v>
      </c>
      <c r="O138" s="82" t="s">
        <v>40</v>
      </c>
      <c r="P138" s="82"/>
      <c r="Q138" s="82"/>
      <c r="R138" s="82"/>
      <c r="S138" s="82"/>
      <c r="T138" s="82"/>
      <c r="U138" s="82"/>
      <c r="V138" s="82"/>
      <c r="W138" s="82"/>
      <c r="X138" s="82"/>
      <c r="AR138" s="384"/>
      <c r="AS138" s="99"/>
      <c r="AT138" s="99"/>
      <c r="AU138" s="99"/>
      <c r="AV138" s="364">
        <v>13.2</v>
      </c>
      <c r="AW138" s="364">
        <v>13.32</v>
      </c>
      <c r="AX138" s="99"/>
      <c r="AY138" s="99"/>
      <c r="AZ138" s="381"/>
    </row>
    <row r="139" spans="1:52" ht="16.5" hidden="1" customHeight="1" x14ac:dyDescent="0.2">
      <c r="A139" s="82"/>
      <c r="B139" s="83"/>
      <c r="C139" s="83"/>
      <c r="D139" s="344"/>
      <c r="E139" s="342"/>
      <c r="F139" s="342"/>
      <c r="G139" s="342"/>
      <c r="H139" s="343"/>
      <c r="I139" s="343"/>
      <c r="J139" s="343"/>
      <c r="K139" s="83"/>
      <c r="L139" s="83"/>
      <c r="M139" s="43">
        <v>50</v>
      </c>
      <c r="N139" s="43" t="s">
        <v>128</v>
      </c>
      <c r="O139" s="82" t="s">
        <v>40</v>
      </c>
      <c r="P139" s="82"/>
      <c r="Q139" s="82"/>
      <c r="R139" s="82"/>
      <c r="S139" s="82"/>
      <c r="T139" s="82"/>
      <c r="U139" s="82"/>
      <c r="V139" s="82"/>
      <c r="W139" s="82"/>
      <c r="X139" s="82"/>
      <c r="AR139" s="384"/>
      <c r="AS139" s="99"/>
      <c r="AT139" s="99"/>
      <c r="AU139" s="99"/>
      <c r="AV139" s="364">
        <v>13.3</v>
      </c>
      <c r="AW139" s="364">
        <v>13.43</v>
      </c>
      <c r="AX139" s="99"/>
      <c r="AY139" s="99"/>
      <c r="AZ139" s="381"/>
    </row>
    <row r="140" spans="1:52" ht="16.5" hidden="1" customHeight="1" x14ac:dyDescent="0.2">
      <c r="B140" s="3"/>
      <c r="C140" s="3"/>
      <c r="D140" s="344"/>
      <c r="E140" s="342"/>
      <c r="F140" s="345"/>
      <c r="G140" s="342"/>
      <c r="H140" s="343"/>
      <c r="I140" s="346"/>
      <c r="J140" s="346"/>
      <c r="K140" s="3"/>
      <c r="L140" s="3"/>
      <c r="M140" s="43">
        <v>51</v>
      </c>
      <c r="N140" s="43" t="s">
        <v>129</v>
      </c>
      <c r="O140" s="82" t="s">
        <v>40</v>
      </c>
      <c r="AR140" s="384"/>
      <c r="AS140" s="99"/>
      <c r="AT140" s="99"/>
      <c r="AU140" s="99"/>
      <c r="AV140" s="364">
        <v>13.4</v>
      </c>
      <c r="AW140" s="364">
        <v>13.54</v>
      </c>
      <c r="AX140" s="99"/>
      <c r="AY140" s="99"/>
      <c r="AZ140" s="381"/>
    </row>
    <row r="141" spans="1:52" ht="16.5" hidden="1" customHeight="1" x14ac:dyDescent="0.2">
      <c r="B141" s="3"/>
      <c r="C141" s="3"/>
      <c r="D141" s="347"/>
      <c r="E141" s="345"/>
      <c r="F141" s="345"/>
      <c r="G141" s="342"/>
      <c r="H141" s="343"/>
      <c r="I141" s="346"/>
      <c r="J141" s="346"/>
      <c r="K141" s="3"/>
      <c r="L141" s="3"/>
      <c r="M141" s="43">
        <v>52</v>
      </c>
      <c r="N141" s="43" t="s">
        <v>129</v>
      </c>
      <c r="O141" s="82" t="s">
        <v>40</v>
      </c>
      <c r="AR141" s="384"/>
      <c r="AS141" s="99"/>
      <c r="AT141" s="99"/>
      <c r="AU141" s="99"/>
      <c r="AV141" s="364">
        <v>13.5</v>
      </c>
      <c r="AW141" s="364">
        <v>13.64</v>
      </c>
      <c r="AX141" s="99"/>
      <c r="AY141" s="99"/>
      <c r="AZ141" s="381"/>
    </row>
    <row r="142" spans="1:52" ht="16.5" hidden="1" customHeight="1" x14ac:dyDescent="0.2">
      <c r="B142" s="3"/>
      <c r="C142" s="3"/>
      <c r="D142" s="347"/>
      <c r="E142" s="345"/>
      <c r="F142" s="345"/>
      <c r="G142" s="342"/>
      <c r="H142" s="343"/>
      <c r="I142" s="346"/>
      <c r="J142" s="346"/>
      <c r="K142" s="3"/>
      <c r="L142" s="3"/>
      <c r="M142" s="43">
        <v>53</v>
      </c>
      <c r="N142" s="43" t="s">
        <v>129</v>
      </c>
      <c r="O142" s="82" t="s">
        <v>40</v>
      </c>
      <c r="AR142" s="384"/>
      <c r="AS142" s="99"/>
      <c r="AT142" s="99"/>
      <c r="AU142" s="99"/>
      <c r="AV142" s="364">
        <v>13.6</v>
      </c>
      <c r="AW142" s="364">
        <v>13.75</v>
      </c>
      <c r="AX142" s="99"/>
      <c r="AY142" s="99"/>
      <c r="AZ142" s="381"/>
    </row>
    <row r="143" spans="1:52" ht="16.5" hidden="1" customHeight="1" x14ac:dyDescent="0.2">
      <c r="B143" s="3"/>
      <c r="C143" s="3"/>
      <c r="D143" s="347"/>
      <c r="E143" s="345"/>
      <c r="F143" s="345"/>
      <c r="G143" s="342"/>
      <c r="H143" s="343"/>
      <c r="I143" s="346"/>
      <c r="J143" s="346"/>
      <c r="K143" s="3"/>
      <c r="L143" s="3"/>
      <c r="M143" s="43">
        <v>54</v>
      </c>
      <c r="N143" s="43" t="s">
        <v>129</v>
      </c>
      <c r="O143" s="82" t="s">
        <v>40</v>
      </c>
      <c r="AR143" s="384"/>
      <c r="AS143" s="99"/>
      <c r="AT143" s="99"/>
      <c r="AU143" s="99"/>
      <c r="AV143" s="364">
        <v>13.7</v>
      </c>
      <c r="AW143" s="364">
        <v>13.85</v>
      </c>
      <c r="AX143" s="99"/>
      <c r="AY143" s="99"/>
      <c r="AZ143" s="381"/>
    </row>
    <row r="144" spans="1:52" ht="16.5" hidden="1" customHeight="1" x14ac:dyDescent="0.2">
      <c r="B144" s="3"/>
      <c r="C144" s="3"/>
      <c r="D144" s="347"/>
      <c r="E144" s="345"/>
      <c r="F144" s="345"/>
      <c r="G144" s="342"/>
      <c r="H144" s="343"/>
      <c r="I144" s="346"/>
      <c r="J144" s="346"/>
      <c r="K144" s="3"/>
      <c r="L144" s="3"/>
      <c r="M144" s="43">
        <v>55</v>
      </c>
      <c r="N144" s="43" t="s">
        <v>129</v>
      </c>
      <c r="O144" s="82" t="s">
        <v>40</v>
      </c>
      <c r="AR144" s="384"/>
      <c r="AS144" s="99"/>
      <c r="AT144" s="99"/>
      <c r="AU144" s="99"/>
      <c r="AV144" s="364">
        <v>13.8</v>
      </c>
      <c r="AW144" s="364">
        <v>13.97</v>
      </c>
      <c r="AX144" s="99"/>
      <c r="AY144" s="99"/>
      <c r="AZ144" s="381"/>
    </row>
    <row r="145" spans="2:52" ht="16.5" hidden="1" customHeight="1" x14ac:dyDescent="0.2">
      <c r="B145" s="3"/>
      <c r="C145" s="3"/>
      <c r="D145" s="347"/>
      <c r="E145" s="345"/>
      <c r="F145" s="345"/>
      <c r="G145" s="342"/>
      <c r="H145" s="343"/>
      <c r="I145" s="346"/>
      <c r="J145" s="346"/>
      <c r="K145" s="3"/>
      <c r="L145" s="3"/>
      <c r="M145" s="43">
        <v>56</v>
      </c>
      <c r="N145" s="43" t="s">
        <v>129</v>
      </c>
      <c r="O145" s="82" t="s">
        <v>40</v>
      </c>
      <c r="AR145" s="384"/>
      <c r="AS145" s="99"/>
      <c r="AT145" s="99"/>
      <c r="AU145" s="99"/>
      <c r="AV145" s="364">
        <v>13.9</v>
      </c>
      <c r="AW145" s="364">
        <v>14.07</v>
      </c>
      <c r="AX145" s="99"/>
      <c r="AY145" s="99"/>
      <c r="AZ145" s="381"/>
    </row>
    <row r="146" spans="2:52" ht="16.5" hidden="1" customHeight="1" x14ac:dyDescent="0.2">
      <c r="B146" s="3"/>
      <c r="C146" s="3"/>
      <c r="D146" s="347"/>
      <c r="E146" s="345"/>
      <c r="F146" s="345"/>
      <c r="G146" s="342"/>
      <c r="H146" s="343"/>
      <c r="I146" s="346"/>
      <c r="J146" s="346"/>
      <c r="K146" s="3"/>
      <c r="L146" s="3"/>
      <c r="M146" s="43">
        <v>57</v>
      </c>
      <c r="N146" s="43" t="s">
        <v>129</v>
      </c>
      <c r="O146" s="82" t="s">
        <v>40</v>
      </c>
      <c r="AR146" s="384"/>
      <c r="AS146" s="99"/>
      <c r="AT146" s="99"/>
      <c r="AU146" s="99"/>
      <c r="AV146" s="364">
        <v>14</v>
      </c>
      <c r="AW146" s="364">
        <v>14.18</v>
      </c>
      <c r="AX146" s="99"/>
      <c r="AY146" s="99"/>
      <c r="AZ146" s="381"/>
    </row>
    <row r="147" spans="2:52" ht="16.5" hidden="1" customHeight="1" x14ac:dyDescent="0.2">
      <c r="B147" s="3"/>
      <c r="C147" s="3"/>
      <c r="D147" s="347"/>
      <c r="E147" s="345"/>
      <c r="F147" s="345"/>
      <c r="G147" s="342"/>
      <c r="H147" s="343"/>
      <c r="I147" s="346"/>
      <c r="J147" s="346"/>
      <c r="K147" s="3"/>
      <c r="L147" s="3"/>
      <c r="M147" s="43">
        <v>58</v>
      </c>
      <c r="N147" s="43" t="s">
        <v>129</v>
      </c>
      <c r="O147" s="82" t="s">
        <v>40</v>
      </c>
      <c r="AR147" s="384"/>
      <c r="AS147" s="99"/>
      <c r="AT147" s="99"/>
      <c r="AU147" s="99"/>
      <c r="AV147" s="362">
        <v>14.1</v>
      </c>
      <c r="AW147" s="361">
        <v>14.28</v>
      </c>
      <c r="AX147" s="99"/>
      <c r="AY147" s="99"/>
      <c r="AZ147" s="381"/>
    </row>
    <row r="148" spans="2:52" ht="16.5" hidden="1" customHeight="1" x14ac:dyDescent="0.2">
      <c r="B148" s="3"/>
      <c r="C148" s="3"/>
      <c r="D148" s="347"/>
      <c r="E148" s="345"/>
      <c r="F148" s="345"/>
      <c r="G148" s="342"/>
      <c r="H148" s="343"/>
      <c r="I148" s="346"/>
      <c r="J148" s="346"/>
      <c r="K148" s="3"/>
      <c r="L148" s="3"/>
      <c r="M148" s="43">
        <v>59</v>
      </c>
      <c r="N148" s="43" t="s">
        <v>129</v>
      </c>
      <c r="O148" s="82" t="s">
        <v>40</v>
      </c>
      <c r="AR148" s="384"/>
      <c r="AS148" s="99"/>
      <c r="AT148" s="99"/>
      <c r="AU148" s="99"/>
      <c r="AV148" s="362">
        <v>14.2</v>
      </c>
      <c r="AW148" s="361">
        <v>14.39</v>
      </c>
      <c r="AX148" s="99"/>
      <c r="AY148" s="99"/>
      <c r="AZ148" s="381"/>
    </row>
    <row r="149" spans="2:52" ht="16.5" hidden="1" customHeight="1" x14ac:dyDescent="0.2">
      <c r="B149" s="3"/>
      <c r="C149" s="3"/>
      <c r="D149" s="347"/>
      <c r="E149" s="345"/>
      <c r="F149" s="345"/>
      <c r="G149" s="342"/>
      <c r="H149" s="343"/>
      <c r="I149" s="346"/>
      <c r="J149" s="346"/>
      <c r="K149" s="3"/>
      <c r="L149" s="3"/>
      <c r="M149" s="43">
        <v>60</v>
      </c>
      <c r="N149" s="43" t="s">
        <v>129</v>
      </c>
      <c r="O149" s="82" t="s">
        <v>40</v>
      </c>
      <c r="AR149" s="384"/>
      <c r="AS149" s="99"/>
      <c r="AT149" s="99"/>
      <c r="AU149" s="99"/>
      <c r="AV149" s="362">
        <v>14.3</v>
      </c>
      <c r="AW149" s="361">
        <v>14.5</v>
      </c>
      <c r="AX149" s="99"/>
      <c r="AY149" s="99"/>
      <c r="AZ149" s="381"/>
    </row>
    <row r="150" spans="2:52" ht="16.5" hidden="1" customHeight="1" x14ac:dyDescent="0.2">
      <c r="B150" s="3"/>
      <c r="C150" s="3"/>
      <c r="D150" s="347"/>
      <c r="E150" s="345"/>
      <c r="F150" s="345"/>
      <c r="G150" s="342"/>
      <c r="H150" s="343"/>
      <c r="I150" s="346"/>
      <c r="J150" s="346"/>
      <c r="K150" s="3"/>
      <c r="L150" s="3"/>
      <c r="M150" s="43">
        <v>61</v>
      </c>
      <c r="N150" s="43" t="s">
        <v>129</v>
      </c>
      <c r="O150" s="82" t="s">
        <v>40</v>
      </c>
      <c r="AR150" s="384"/>
      <c r="AS150" s="99"/>
      <c r="AT150" s="99"/>
      <c r="AU150" s="99"/>
      <c r="AV150" s="362">
        <v>14.4</v>
      </c>
      <c r="AW150" s="361">
        <v>14.61</v>
      </c>
      <c r="AX150" s="99"/>
      <c r="AY150" s="99"/>
      <c r="AZ150" s="381"/>
    </row>
    <row r="151" spans="2:52" ht="16.5" hidden="1" customHeight="1" x14ac:dyDescent="0.2">
      <c r="B151" s="3"/>
      <c r="C151" s="3"/>
      <c r="D151" s="347"/>
      <c r="E151" s="345"/>
      <c r="F151" s="345"/>
      <c r="G151" s="342"/>
      <c r="H151" s="343"/>
      <c r="I151" s="346"/>
      <c r="J151" s="346"/>
      <c r="K151" s="3"/>
      <c r="L151" s="3"/>
      <c r="M151" s="43">
        <v>62</v>
      </c>
      <c r="N151" s="43" t="s">
        <v>129</v>
      </c>
      <c r="O151" s="82" t="s">
        <v>40</v>
      </c>
      <c r="AR151" s="384"/>
      <c r="AS151" s="99"/>
      <c r="AT151" s="99"/>
      <c r="AU151" s="99"/>
      <c r="AV151" s="362">
        <v>14.5</v>
      </c>
      <c r="AW151" s="361">
        <v>14.72</v>
      </c>
      <c r="AX151" s="99"/>
      <c r="AY151" s="99"/>
      <c r="AZ151" s="381"/>
    </row>
    <row r="152" spans="2:52" ht="16.5" hidden="1" customHeight="1" x14ac:dyDescent="0.2">
      <c r="B152" s="3"/>
      <c r="C152" s="3"/>
      <c r="D152" s="347"/>
      <c r="E152" s="345"/>
      <c r="F152" s="345"/>
      <c r="G152" s="345"/>
      <c r="H152" s="346"/>
      <c r="I152" s="346"/>
      <c r="J152" s="346"/>
      <c r="K152" s="3"/>
      <c r="L152" s="3"/>
      <c r="M152" s="43">
        <v>63</v>
      </c>
      <c r="N152" s="43" t="s">
        <v>129</v>
      </c>
      <c r="O152" s="82" t="s">
        <v>40</v>
      </c>
      <c r="AR152" s="384"/>
      <c r="AS152" s="99"/>
      <c r="AT152" s="99"/>
      <c r="AU152" s="99"/>
      <c r="AV152" s="362">
        <v>14.6</v>
      </c>
      <c r="AW152" s="361">
        <v>14.82</v>
      </c>
      <c r="AX152" s="99"/>
      <c r="AY152" s="99"/>
      <c r="AZ152" s="381"/>
    </row>
    <row r="153" spans="2:52" ht="16.5" hidden="1" customHeight="1" x14ac:dyDescent="0.2">
      <c r="B153" s="3"/>
      <c r="C153" s="3"/>
      <c r="D153" s="347"/>
      <c r="E153" s="345"/>
      <c r="F153" s="346"/>
      <c r="G153" s="345"/>
      <c r="H153" s="346"/>
      <c r="I153" s="346"/>
      <c r="J153" s="346"/>
      <c r="K153" s="3"/>
      <c r="L153" s="3"/>
      <c r="M153" s="43">
        <v>64</v>
      </c>
      <c r="N153" s="43" t="s">
        <v>129</v>
      </c>
      <c r="O153" s="82" t="s">
        <v>40</v>
      </c>
      <c r="AR153" s="384"/>
      <c r="AS153" s="99"/>
      <c r="AT153" s="99"/>
      <c r="AU153" s="99"/>
      <c r="AV153" s="362">
        <v>14.7</v>
      </c>
      <c r="AW153" s="361">
        <v>14.93</v>
      </c>
      <c r="AX153" s="99"/>
      <c r="AY153" s="99"/>
      <c r="AZ153" s="381"/>
    </row>
    <row r="154" spans="2:52" ht="16.5" hidden="1" customHeight="1" x14ac:dyDescent="0.2">
      <c r="B154" s="3"/>
      <c r="C154" s="3"/>
      <c r="D154" s="348"/>
      <c r="E154" s="349"/>
      <c r="F154" s="346"/>
      <c r="G154" s="345"/>
      <c r="H154" s="346"/>
      <c r="I154" s="346"/>
      <c r="J154" s="346"/>
      <c r="K154" s="3"/>
      <c r="L154" s="3"/>
      <c r="M154" s="43">
        <v>65</v>
      </c>
      <c r="N154" s="43" t="s">
        <v>129</v>
      </c>
      <c r="O154" s="82" t="s">
        <v>40</v>
      </c>
      <c r="AR154" s="384"/>
      <c r="AS154" s="99"/>
      <c r="AT154" s="99"/>
      <c r="AU154" s="99"/>
      <c r="AV154" s="362">
        <v>14.8</v>
      </c>
      <c r="AW154" s="361">
        <v>15.03</v>
      </c>
      <c r="AX154" s="99"/>
      <c r="AY154" s="99"/>
      <c r="AZ154" s="381"/>
    </row>
    <row r="155" spans="2:52" ht="16.5" hidden="1" customHeight="1" x14ac:dyDescent="0.2">
      <c r="B155" s="3"/>
      <c r="C155" s="3"/>
      <c r="D155" s="348"/>
      <c r="E155" s="349"/>
      <c r="F155" s="346"/>
      <c r="G155" s="345"/>
      <c r="H155" s="346"/>
      <c r="I155" s="346"/>
      <c r="J155" s="346"/>
      <c r="K155" s="3"/>
      <c r="L155" s="3"/>
      <c r="M155" s="43">
        <v>66</v>
      </c>
      <c r="N155" s="43" t="s">
        <v>129</v>
      </c>
      <c r="O155" s="82" t="s">
        <v>40</v>
      </c>
      <c r="AR155" s="384"/>
      <c r="AS155" s="99"/>
      <c r="AT155" s="99"/>
      <c r="AU155" s="99"/>
      <c r="AV155" s="362">
        <v>14.9</v>
      </c>
      <c r="AW155" s="361">
        <v>15.14</v>
      </c>
      <c r="AX155" s="99"/>
      <c r="AY155" s="99"/>
      <c r="AZ155" s="381"/>
    </row>
    <row r="156" spans="2:52" ht="16.5" hidden="1" customHeight="1" x14ac:dyDescent="0.2">
      <c r="B156" s="3"/>
      <c r="C156" s="3"/>
      <c r="D156" s="348"/>
      <c r="E156" s="349"/>
      <c r="F156" s="346"/>
      <c r="G156" s="345"/>
      <c r="H156" s="346"/>
      <c r="I156" s="346"/>
      <c r="J156" s="346"/>
      <c r="K156" s="3"/>
      <c r="L156" s="3"/>
      <c r="M156" s="43">
        <v>67</v>
      </c>
      <c r="N156" s="43" t="s">
        <v>129</v>
      </c>
      <c r="O156" s="82" t="s">
        <v>40</v>
      </c>
      <c r="AR156" s="384"/>
      <c r="AS156" s="99"/>
      <c r="AT156" s="99"/>
      <c r="AU156" s="99"/>
      <c r="AV156" s="362">
        <v>15</v>
      </c>
      <c r="AW156" s="361">
        <v>15.25</v>
      </c>
      <c r="AX156" s="99"/>
      <c r="AY156" s="99"/>
      <c r="AZ156" s="381"/>
    </row>
    <row r="157" spans="2:52" ht="16.5" hidden="1" customHeight="1" x14ac:dyDescent="0.2">
      <c r="B157" s="3"/>
      <c r="C157" s="3"/>
      <c r="D157" s="348"/>
      <c r="E157" s="349"/>
      <c r="F157" s="346"/>
      <c r="G157" s="345"/>
      <c r="H157" s="346"/>
      <c r="I157" s="346"/>
      <c r="J157" s="346"/>
      <c r="K157" s="3"/>
      <c r="L157" s="3"/>
      <c r="M157" s="43">
        <v>68</v>
      </c>
      <c r="N157" s="43" t="s">
        <v>129</v>
      </c>
      <c r="O157" s="82" t="s">
        <v>40</v>
      </c>
      <c r="AR157" s="384"/>
      <c r="AS157" s="99"/>
      <c r="AT157" s="99"/>
      <c r="AU157" s="99"/>
      <c r="AV157" s="362">
        <v>15.1</v>
      </c>
      <c r="AW157" s="361">
        <v>15.36</v>
      </c>
      <c r="AX157" s="99"/>
      <c r="AY157" s="99"/>
      <c r="AZ157" s="381"/>
    </row>
    <row r="158" spans="2:52" ht="16.5" hidden="1" customHeight="1" x14ac:dyDescent="0.2">
      <c r="B158" s="3"/>
      <c r="C158" s="3"/>
      <c r="D158" s="348"/>
      <c r="E158" s="349"/>
      <c r="F158" s="346"/>
      <c r="G158" s="345"/>
      <c r="H158" s="346"/>
      <c r="I158" s="346"/>
      <c r="J158" s="346"/>
      <c r="K158" s="3"/>
      <c r="L158" s="3"/>
      <c r="M158" s="43">
        <v>69</v>
      </c>
      <c r="N158" s="43" t="s">
        <v>129</v>
      </c>
      <c r="O158" s="82" t="s">
        <v>40</v>
      </c>
      <c r="AR158" s="384"/>
      <c r="AS158" s="99"/>
      <c r="AT158" s="99"/>
      <c r="AU158" s="99"/>
      <c r="AV158" s="362">
        <v>15.2</v>
      </c>
      <c r="AW158" s="361">
        <v>15.47</v>
      </c>
      <c r="AX158" s="99"/>
      <c r="AY158" s="99"/>
      <c r="AZ158" s="381"/>
    </row>
    <row r="159" spans="2:52" ht="16.5" hidden="1" customHeight="1" x14ac:dyDescent="0.2">
      <c r="B159" s="3"/>
      <c r="C159" s="3"/>
      <c r="D159" s="348"/>
      <c r="E159" s="349"/>
      <c r="F159" s="346"/>
      <c r="G159" s="345"/>
      <c r="H159" s="346"/>
      <c r="I159" s="346"/>
      <c r="J159" s="346"/>
      <c r="K159" s="3"/>
      <c r="L159" s="3"/>
      <c r="M159" s="43">
        <v>70</v>
      </c>
      <c r="N159" s="43" t="s">
        <v>129</v>
      </c>
      <c r="O159" s="82" t="s">
        <v>40</v>
      </c>
      <c r="AR159" s="384"/>
      <c r="AS159" s="99"/>
      <c r="AT159" s="99"/>
      <c r="AU159" s="99"/>
      <c r="AV159" s="362">
        <v>15.3</v>
      </c>
      <c r="AW159" s="361">
        <v>15.57</v>
      </c>
      <c r="AX159" s="99"/>
      <c r="AY159" s="99"/>
      <c r="AZ159" s="381"/>
    </row>
    <row r="160" spans="2:52" ht="16.5" hidden="1" customHeight="1" x14ac:dyDescent="0.2">
      <c r="B160" s="3"/>
      <c r="C160" s="3"/>
      <c r="D160" s="348"/>
      <c r="E160" s="349"/>
      <c r="F160" s="346"/>
      <c r="G160" s="345"/>
      <c r="H160" s="346"/>
      <c r="I160" s="346"/>
      <c r="J160" s="346"/>
      <c r="K160" s="3"/>
      <c r="L160" s="3"/>
      <c r="M160" s="43">
        <v>71</v>
      </c>
      <c r="N160" s="43" t="s">
        <v>129</v>
      </c>
      <c r="O160" s="82" t="s">
        <v>40</v>
      </c>
      <c r="AR160" s="384"/>
      <c r="AS160" s="99"/>
      <c r="AT160" s="99"/>
      <c r="AU160" s="99"/>
      <c r="AV160" s="362">
        <v>15.4</v>
      </c>
      <c r="AW160" s="361">
        <v>15.69</v>
      </c>
      <c r="AX160" s="99"/>
      <c r="AY160" s="99"/>
      <c r="AZ160" s="381"/>
    </row>
    <row r="161" spans="2:52" ht="16.5" hidden="1" customHeight="1" x14ac:dyDescent="0.2">
      <c r="B161" s="3"/>
      <c r="C161" s="3"/>
      <c r="D161" s="348"/>
      <c r="E161" s="349"/>
      <c r="F161" s="346"/>
      <c r="G161" s="345"/>
      <c r="H161" s="346"/>
      <c r="I161" s="346"/>
      <c r="J161" s="346"/>
      <c r="K161" s="3"/>
      <c r="L161" s="3"/>
      <c r="M161" s="43">
        <v>72</v>
      </c>
      <c r="N161" s="43" t="s">
        <v>129</v>
      </c>
      <c r="O161" s="82" t="s">
        <v>40</v>
      </c>
      <c r="AR161" s="384"/>
      <c r="AS161" s="99"/>
      <c r="AT161" s="99"/>
      <c r="AU161" s="99"/>
      <c r="AV161" s="362">
        <v>15.5</v>
      </c>
      <c r="AW161" s="361">
        <v>15.79</v>
      </c>
      <c r="AX161" s="99"/>
      <c r="AY161" s="99"/>
      <c r="AZ161" s="381"/>
    </row>
    <row r="162" spans="2:52" ht="16.5" hidden="1" customHeight="1" x14ac:dyDescent="0.2">
      <c r="B162" s="3"/>
      <c r="C162" s="3"/>
      <c r="D162" s="348"/>
      <c r="E162" s="349"/>
      <c r="F162" s="346"/>
      <c r="G162" s="345"/>
      <c r="H162" s="346"/>
      <c r="I162" s="346"/>
      <c r="J162" s="346"/>
      <c r="K162" s="3"/>
      <c r="L162" s="3"/>
      <c r="M162" s="43">
        <v>73</v>
      </c>
      <c r="N162" s="43" t="s">
        <v>129</v>
      </c>
      <c r="O162" s="82" t="s">
        <v>40</v>
      </c>
      <c r="AR162" s="384"/>
      <c r="AS162" s="99"/>
      <c r="AT162" s="99"/>
      <c r="AU162" s="99"/>
      <c r="AV162" s="362">
        <v>15.6</v>
      </c>
      <c r="AW162" s="361">
        <v>15.9</v>
      </c>
      <c r="AX162" s="99"/>
      <c r="AY162" s="99"/>
      <c r="AZ162" s="381"/>
    </row>
    <row r="163" spans="2:52" ht="16.5" hidden="1" customHeight="1" x14ac:dyDescent="0.2">
      <c r="B163" s="3"/>
      <c r="C163" s="3"/>
      <c r="D163" s="348"/>
      <c r="E163" s="349"/>
      <c r="F163" s="346"/>
      <c r="G163" s="345"/>
      <c r="H163" s="346"/>
      <c r="I163" s="346"/>
      <c r="J163" s="346"/>
      <c r="K163" s="3"/>
      <c r="L163" s="3"/>
      <c r="M163" s="43">
        <v>74</v>
      </c>
      <c r="N163" s="43" t="s">
        <v>129</v>
      </c>
      <c r="O163" s="82" t="s">
        <v>40</v>
      </c>
      <c r="AR163" s="384"/>
      <c r="AS163" s="99"/>
      <c r="AT163" s="99"/>
      <c r="AU163" s="99"/>
      <c r="AV163" s="362">
        <v>15.7</v>
      </c>
      <c r="AW163" s="361">
        <v>16</v>
      </c>
      <c r="AX163" s="99"/>
      <c r="AY163" s="99"/>
      <c r="AZ163" s="381"/>
    </row>
    <row r="164" spans="2:52" ht="16.5" hidden="1" customHeight="1" x14ac:dyDescent="0.2">
      <c r="B164" s="3"/>
      <c r="C164" s="3"/>
      <c r="D164" s="348"/>
      <c r="E164" s="349"/>
      <c r="F164" s="346"/>
      <c r="G164" s="345"/>
      <c r="H164" s="346"/>
      <c r="I164" s="346"/>
      <c r="J164" s="346"/>
      <c r="K164" s="3"/>
      <c r="L164" s="3"/>
      <c r="M164" s="43">
        <v>75</v>
      </c>
      <c r="N164" s="43" t="s">
        <v>129</v>
      </c>
      <c r="O164" s="82" t="s">
        <v>40</v>
      </c>
      <c r="AR164" s="384"/>
      <c r="AS164" s="99"/>
      <c r="AT164" s="99"/>
      <c r="AU164" s="99"/>
      <c r="AV164" s="362">
        <v>15.8</v>
      </c>
      <c r="AW164" s="361">
        <v>16.11</v>
      </c>
      <c r="AX164" s="99"/>
      <c r="AY164" s="99"/>
      <c r="AZ164" s="381"/>
    </row>
    <row r="165" spans="2:52" ht="16.5" hidden="1" customHeight="1" x14ac:dyDescent="0.2">
      <c r="B165" s="3"/>
      <c r="C165" s="3"/>
      <c r="D165" s="348"/>
      <c r="E165" s="349"/>
      <c r="F165" s="346"/>
      <c r="G165" s="346"/>
      <c r="H165" s="346"/>
      <c r="I165" s="346"/>
      <c r="J165" s="346"/>
      <c r="K165" s="3"/>
      <c r="L165" s="3"/>
      <c r="M165" s="43">
        <v>76</v>
      </c>
      <c r="N165" s="43" t="s">
        <v>129</v>
      </c>
      <c r="O165" s="82" t="s">
        <v>40</v>
      </c>
      <c r="AR165" s="384"/>
      <c r="AS165" s="99"/>
      <c r="AT165" s="99"/>
      <c r="AU165" s="99"/>
      <c r="AV165" s="362">
        <v>15.9</v>
      </c>
      <c r="AW165" s="361">
        <v>16.22</v>
      </c>
      <c r="AX165" s="99"/>
      <c r="AY165" s="99"/>
      <c r="AZ165" s="381"/>
    </row>
    <row r="166" spans="2:52" ht="16.5" hidden="1" customHeight="1" x14ac:dyDescent="0.2">
      <c r="B166" s="3"/>
      <c r="C166" s="3"/>
      <c r="D166" s="348"/>
      <c r="E166" s="349"/>
      <c r="F166" s="346"/>
      <c r="G166" s="346"/>
      <c r="H166" s="346"/>
      <c r="I166" s="346"/>
      <c r="J166" s="346"/>
      <c r="K166" s="3"/>
      <c r="L166" s="3"/>
      <c r="M166" s="43">
        <v>77</v>
      </c>
      <c r="N166" s="43" t="s">
        <v>129</v>
      </c>
      <c r="O166" s="82" t="s">
        <v>40</v>
      </c>
      <c r="AR166" s="384"/>
      <c r="AS166" s="99"/>
      <c r="AT166" s="99"/>
      <c r="AU166" s="99"/>
      <c r="AV166" s="362">
        <v>16</v>
      </c>
      <c r="AW166" s="361">
        <v>16.34</v>
      </c>
      <c r="AX166" s="99"/>
      <c r="AY166" s="99"/>
      <c r="AZ166" s="381"/>
    </row>
    <row r="167" spans="2:52" ht="16.5" hidden="1" customHeight="1" x14ac:dyDescent="0.2">
      <c r="B167" s="3"/>
      <c r="C167" s="3"/>
      <c r="D167" s="348"/>
      <c r="E167" s="349"/>
      <c r="F167" s="346"/>
      <c r="G167" s="346"/>
      <c r="H167" s="346"/>
      <c r="I167" s="346"/>
      <c r="J167" s="346"/>
      <c r="K167" s="3"/>
      <c r="L167" s="3"/>
      <c r="M167" s="43">
        <v>78</v>
      </c>
      <c r="N167" s="43" t="s">
        <v>129</v>
      </c>
      <c r="O167" s="82" t="s">
        <v>40</v>
      </c>
      <c r="AR167" s="384"/>
      <c r="AS167" s="99"/>
      <c r="AT167" s="99"/>
      <c r="AU167" s="99"/>
      <c r="AV167" s="362">
        <v>16.100000000000001</v>
      </c>
      <c r="AW167" s="361">
        <v>16.45</v>
      </c>
      <c r="AX167" s="99"/>
      <c r="AY167" s="99"/>
      <c r="AZ167" s="381"/>
    </row>
    <row r="168" spans="2:52" ht="16.5" hidden="1" customHeight="1" x14ac:dyDescent="0.2">
      <c r="B168" s="3"/>
      <c r="C168" s="3"/>
      <c r="D168" s="348"/>
      <c r="E168" s="349"/>
      <c r="F168" s="346"/>
      <c r="G168" s="346"/>
      <c r="H168" s="346"/>
      <c r="I168" s="346"/>
      <c r="J168" s="346"/>
      <c r="K168" s="3"/>
      <c r="L168" s="3"/>
      <c r="M168" s="43">
        <v>79</v>
      </c>
      <c r="N168" s="43" t="s">
        <v>129</v>
      </c>
      <c r="O168" s="82" t="s">
        <v>40</v>
      </c>
      <c r="AR168" s="384"/>
      <c r="AS168" s="99"/>
      <c r="AT168" s="99"/>
      <c r="AU168" s="99"/>
      <c r="AV168" s="362">
        <v>16.2</v>
      </c>
      <c r="AW168" s="361">
        <v>16.559999999999999</v>
      </c>
      <c r="AX168" s="99"/>
      <c r="AY168" s="99"/>
      <c r="AZ168" s="381"/>
    </row>
    <row r="169" spans="2:52" ht="16.5" hidden="1" customHeight="1" x14ac:dyDescent="0.2">
      <c r="B169" s="3"/>
      <c r="C169" s="3"/>
      <c r="D169" s="348"/>
      <c r="E169" s="349"/>
      <c r="F169" s="346"/>
      <c r="G169" s="346"/>
      <c r="H169" s="346"/>
      <c r="I169" s="346"/>
      <c r="J169" s="346"/>
      <c r="K169" s="3"/>
      <c r="L169" s="3"/>
      <c r="M169" s="43">
        <v>80</v>
      </c>
      <c r="N169" s="43" t="s">
        <v>129</v>
      </c>
      <c r="O169" s="82" t="s">
        <v>40</v>
      </c>
      <c r="AR169" s="384"/>
      <c r="AS169" s="99"/>
      <c r="AT169" s="99"/>
      <c r="AU169" s="99"/>
      <c r="AV169" s="362">
        <v>16.3</v>
      </c>
      <c r="AW169" s="361">
        <v>16.670000000000002</v>
      </c>
      <c r="AX169" s="99"/>
      <c r="AY169" s="99"/>
      <c r="AZ169" s="381"/>
    </row>
    <row r="170" spans="2:52" ht="16.5" hidden="1" customHeight="1" x14ac:dyDescent="0.2">
      <c r="B170" s="3"/>
      <c r="C170" s="3"/>
      <c r="D170" s="348"/>
      <c r="E170" s="349"/>
      <c r="F170" s="346"/>
      <c r="G170" s="346"/>
      <c r="H170" s="346"/>
      <c r="I170" s="346"/>
      <c r="J170" s="346"/>
      <c r="K170" s="3"/>
      <c r="L170" s="3"/>
      <c r="M170" s="43">
        <v>81</v>
      </c>
      <c r="N170" s="43" t="s">
        <v>129</v>
      </c>
      <c r="O170" s="82" t="s">
        <v>40</v>
      </c>
      <c r="AR170" s="384"/>
      <c r="AS170" s="99"/>
      <c r="AT170" s="99"/>
      <c r="AU170" s="99"/>
      <c r="AV170" s="362">
        <v>16.399999999999999</v>
      </c>
      <c r="AW170" s="361">
        <v>16.77</v>
      </c>
      <c r="AX170" s="99"/>
      <c r="AY170" s="99"/>
      <c r="AZ170" s="381"/>
    </row>
    <row r="171" spans="2:52" ht="16.5" hidden="1" customHeight="1" x14ac:dyDescent="0.2">
      <c r="B171" s="3"/>
      <c r="C171" s="3"/>
      <c r="D171" s="348"/>
      <c r="E171" s="349"/>
      <c r="F171" s="346"/>
      <c r="G171" s="346"/>
      <c r="H171" s="346"/>
      <c r="I171" s="346"/>
      <c r="J171" s="346"/>
      <c r="K171" s="3"/>
      <c r="L171" s="3"/>
      <c r="M171" s="43">
        <v>82</v>
      </c>
      <c r="N171" s="43" t="s">
        <v>129</v>
      </c>
      <c r="O171" s="82" t="s">
        <v>40</v>
      </c>
      <c r="AR171" s="384"/>
      <c r="AS171" s="99"/>
      <c r="AT171" s="99"/>
      <c r="AU171" s="99"/>
      <c r="AV171" s="362">
        <v>16.5</v>
      </c>
      <c r="AW171" s="361">
        <v>16.88</v>
      </c>
      <c r="AX171" s="99"/>
      <c r="AY171" s="99"/>
      <c r="AZ171" s="381"/>
    </row>
    <row r="172" spans="2:52" ht="16.5" hidden="1" customHeight="1" x14ac:dyDescent="0.2">
      <c r="B172" s="3"/>
      <c r="C172" s="3"/>
      <c r="D172" s="348"/>
      <c r="E172" s="349"/>
      <c r="F172" s="346"/>
      <c r="G172" s="346"/>
      <c r="H172" s="346"/>
      <c r="I172" s="346"/>
      <c r="J172" s="346"/>
      <c r="K172" s="3"/>
      <c r="L172" s="3"/>
      <c r="M172" s="43">
        <v>83</v>
      </c>
      <c r="N172" s="43" t="s">
        <v>129</v>
      </c>
      <c r="O172" s="82" t="s">
        <v>40</v>
      </c>
      <c r="AR172" s="384"/>
      <c r="AS172" s="99"/>
      <c r="AT172" s="99"/>
      <c r="AU172" s="99"/>
      <c r="AV172" s="362">
        <v>16.600000000000001</v>
      </c>
      <c r="AW172" s="361">
        <v>16.989999999999998</v>
      </c>
      <c r="AX172" s="99"/>
      <c r="AY172" s="99"/>
      <c r="AZ172" s="381"/>
    </row>
    <row r="173" spans="2:52" ht="16.5" hidden="1" customHeight="1" x14ac:dyDescent="0.2">
      <c r="B173" s="3"/>
      <c r="C173" s="3"/>
      <c r="D173" s="348"/>
      <c r="E173" s="349"/>
      <c r="F173" s="346"/>
      <c r="G173" s="346"/>
      <c r="H173" s="346"/>
      <c r="I173" s="346"/>
      <c r="J173" s="346"/>
      <c r="K173" s="3"/>
      <c r="L173" s="3"/>
      <c r="M173" s="43">
        <v>84</v>
      </c>
      <c r="N173" s="43" t="s">
        <v>129</v>
      </c>
      <c r="O173" s="82" t="s">
        <v>40</v>
      </c>
      <c r="AR173" s="384"/>
      <c r="AS173" s="99"/>
      <c r="AT173" s="99"/>
      <c r="AU173" s="99"/>
      <c r="AV173" s="362">
        <v>16.7</v>
      </c>
      <c r="AW173" s="361">
        <v>17.100000000000001</v>
      </c>
      <c r="AX173" s="99"/>
      <c r="AY173" s="99"/>
      <c r="AZ173" s="381"/>
    </row>
    <row r="174" spans="2:52" ht="16.5" hidden="1" customHeight="1" x14ac:dyDescent="0.2">
      <c r="B174" s="3"/>
      <c r="C174" s="3"/>
      <c r="D174" s="348"/>
      <c r="E174" s="349"/>
      <c r="F174" s="346"/>
      <c r="G174" s="346"/>
      <c r="H174" s="346"/>
      <c r="I174" s="346"/>
      <c r="J174" s="346"/>
      <c r="K174" s="3"/>
      <c r="L174" s="3"/>
      <c r="M174" s="43">
        <v>85</v>
      </c>
      <c r="N174" s="43" t="s">
        <v>129</v>
      </c>
      <c r="O174" s="82" t="s">
        <v>40</v>
      </c>
      <c r="AR174" s="384"/>
      <c r="AS174" s="99"/>
      <c r="AT174" s="99"/>
      <c r="AU174" s="99"/>
      <c r="AV174" s="362">
        <v>16.8</v>
      </c>
      <c r="AW174" s="361">
        <v>17.21</v>
      </c>
      <c r="AX174" s="99"/>
      <c r="AY174" s="99"/>
      <c r="AZ174" s="381"/>
    </row>
    <row r="175" spans="2:52" ht="16.5" hidden="1" customHeight="1" x14ac:dyDescent="0.2">
      <c r="B175" s="3"/>
      <c r="C175" s="3"/>
      <c r="D175" s="348"/>
      <c r="E175" s="349"/>
      <c r="F175" s="346"/>
      <c r="G175" s="346"/>
      <c r="H175" s="346"/>
      <c r="I175" s="346"/>
      <c r="J175" s="346"/>
      <c r="K175" s="3"/>
      <c r="L175" s="3"/>
      <c r="M175" s="43">
        <v>86</v>
      </c>
      <c r="N175" s="43" t="s">
        <v>129</v>
      </c>
      <c r="O175" s="82" t="s">
        <v>40</v>
      </c>
      <c r="AR175" s="384"/>
      <c r="AS175" s="99"/>
      <c r="AT175" s="99"/>
      <c r="AU175" s="99"/>
      <c r="AV175" s="362">
        <v>16.899999999999999</v>
      </c>
      <c r="AW175" s="361">
        <v>17.309999999999999</v>
      </c>
      <c r="AX175" s="99"/>
      <c r="AY175" s="99"/>
      <c r="AZ175" s="381"/>
    </row>
    <row r="176" spans="2:52" ht="16.5" hidden="1" customHeight="1" x14ac:dyDescent="0.2">
      <c r="B176" s="3"/>
      <c r="C176" s="3"/>
      <c r="D176" s="348"/>
      <c r="E176" s="349"/>
      <c r="F176" s="346"/>
      <c r="G176" s="346"/>
      <c r="H176" s="346"/>
      <c r="I176" s="346"/>
      <c r="J176" s="346"/>
      <c r="K176" s="3"/>
      <c r="L176" s="3"/>
      <c r="M176" s="43">
        <v>87</v>
      </c>
      <c r="N176" s="43" t="s">
        <v>129</v>
      </c>
      <c r="O176" s="82" t="s">
        <v>40</v>
      </c>
      <c r="AR176" s="384"/>
      <c r="AS176" s="99"/>
      <c r="AT176" s="99"/>
      <c r="AU176" s="99"/>
      <c r="AV176" s="362">
        <v>17</v>
      </c>
      <c r="AW176" s="361">
        <v>17.43</v>
      </c>
      <c r="AX176" s="99"/>
      <c r="AY176" s="99"/>
      <c r="AZ176" s="381"/>
    </row>
    <row r="177" spans="2:52" ht="16.5" hidden="1" customHeight="1" x14ac:dyDescent="0.2">
      <c r="B177" s="3"/>
      <c r="C177" s="3"/>
      <c r="D177" s="348"/>
      <c r="E177" s="349"/>
      <c r="F177" s="346"/>
      <c r="G177" s="346"/>
      <c r="H177" s="346"/>
      <c r="I177" s="346"/>
      <c r="J177" s="346"/>
      <c r="K177" s="3"/>
      <c r="L177" s="3"/>
      <c r="M177" s="43">
        <v>88</v>
      </c>
      <c r="N177" s="43" t="s">
        <v>129</v>
      </c>
      <c r="O177" s="82" t="s">
        <v>40</v>
      </c>
      <c r="AR177" s="384"/>
      <c r="AS177" s="99"/>
      <c r="AT177" s="99"/>
      <c r="AU177" s="99"/>
      <c r="AV177" s="362">
        <v>17.100000000000001</v>
      </c>
      <c r="AW177" s="361">
        <v>17.54</v>
      </c>
      <c r="AX177" s="99"/>
      <c r="AY177" s="99"/>
      <c r="AZ177" s="381"/>
    </row>
    <row r="178" spans="2:52" ht="16.5" hidden="1" customHeight="1" x14ac:dyDescent="0.2">
      <c r="B178" s="3"/>
      <c r="C178" s="3"/>
      <c r="D178" s="348"/>
      <c r="E178" s="349"/>
      <c r="F178" s="346"/>
      <c r="G178" s="346"/>
      <c r="H178" s="346"/>
      <c r="I178" s="346"/>
      <c r="J178" s="346"/>
      <c r="K178" s="3"/>
      <c r="L178" s="3"/>
      <c r="M178" s="43">
        <v>89</v>
      </c>
      <c r="N178" s="43" t="s">
        <v>129</v>
      </c>
      <c r="O178" s="82" t="s">
        <v>40</v>
      </c>
      <c r="AR178" s="384"/>
      <c r="AS178" s="99"/>
      <c r="AT178" s="99"/>
      <c r="AU178" s="99"/>
      <c r="AV178" s="362">
        <v>17.2</v>
      </c>
      <c r="AW178" s="361">
        <v>17.649999999999999</v>
      </c>
      <c r="AX178" s="99"/>
      <c r="AY178" s="99"/>
      <c r="AZ178" s="381"/>
    </row>
    <row r="179" spans="2:52" ht="16.5" hidden="1" customHeight="1" x14ac:dyDescent="0.2">
      <c r="B179" s="3"/>
      <c r="C179" s="3"/>
      <c r="D179" s="348"/>
      <c r="E179" s="349"/>
      <c r="F179" s="346"/>
      <c r="G179" s="346"/>
      <c r="H179" s="346"/>
      <c r="I179" s="346"/>
      <c r="J179" s="346"/>
      <c r="K179" s="3"/>
      <c r="L179" s="3"/>
      <c r="M179" s="43">
        <v>90</v>
      </c>
      <c r="N179" s="43" t="s">
        <v>129</v>
      </c>
      <c r="O179" s="82" t="s">
        <v>40</v>
      </c>
      <c r="AR179" s="384"/>
      <c r="AS179" s="99"/>
      <c r="AT179" s="99"/>
      <c r="AU179" s="99"/>
      <c r="AV179" s="362">
        <v>17.3</v>
      </c>
      <c r="AW179" s="361">
        <v>17.760000000000002</v>
      </c>
      <c r="AX179" s="99"/>
      <c r="AY179" s="99"/>
      <c r="AZ179" s="381"/>
    </row>
    <row r="180" spans="2:52" ht="16.5" hidden="1" customHeight="1" x14ac:dyDescent="0.2">
      <c r="B180" s="3"/>
      <c r="C180" s="3"/>
      <c r="D180" s="348"/>
      <c r="E180" s="349"/>
      <c r="F180" s="346"/>
      <c r="G180" s="346"/>
      <c r="H180" s="346"/>
      <c r="I180" s="346"/>
      <c r="J180" s="346"/>
      <c r="K180" s="3"/>
      <c r="L180" s="3"/>
      <c r="M180" s="43">
        <v>91</v>
      </c>
      <c r="N180" s="43" t="s">
        <v>129</v>
      </c>
      <c r="O180" s="82" t="s">
        <v>40</v>
      </c>
      <c r="AR180" s="384"/>
      <c r="AS180" s="99"/>
      <c r="AT180" s="99"/>
      <c r="AU180" s="99"/>
      <c r="AV180" s="362">
        <v>17.399999999999999</v>
      </c>
      <c r="AW180" s="361">
        <v>17.87</v>
      </c>
      <c r="AX180" s="99"/>
      <c r="AY180" s="99"/>
      <c r="AZ180" s="381"/>
    </row>
    <row r="181" spans="2:52" ht="16.5" hidden="1" customHeight="1" x14ac:dyDescent="0.2">
      <c r="B181" s="3"/>
      <c r="C181" s="3"/>
      <c r="D181" s="348"/>
      <c r="E181" s="349"/>
      <c r="F181" s="346"/>
      <c r="G181" s="346"/>
      <c r="H181" s="346"/>
      <c r="I181" s="346"/>
      <c r="J181" s="346"/>
      <c r="K181" s="3"/>
      <c r="L181" s="3"/>
      <c r="M181" s="43">
        <v>92</v>
      </c>
      <c r="N181" s="43" t="s">
        <v>129</v>
      </c>
      <c r="O181" s="82" t="s">
        <v>40</v>
      </c>
      <c r="AR181" s="384"/>
      <c r="AS181" s="99"/>
      <c r="AT181" s="99"/>
      <c r="AU181" s="99"/>
      <c r="AV181" s="362">
        <v>17.5</v>
      </c>
      <c r="AW181" s="361">
        <v>17.97</v>
      </c>
      <c r="AX181" s="99"/>
      <c r="AY181" s="99"/>
      <c r="AZ181" s="381"/>
    </row>
    <row r="182" spans="2:52" ht="16.5" hidden="1" customHeight="1" x14ac:dyDescent="0.2">
      <c r="B182" s="3"/>
      <c r="C182" s="3"/>
      <c r="D182" s="348"/>
      <c r="E182" s="349"/>
      <c r="F182" s="346"/>
      <c r="G182" s="346"/>
      <c r="H182" s="346"/>
      <c r="I182" s="346"/>
      <c r="J182" s="346"/>
      <c r="K182" s="3"/>
      <c r="L182" s="3"/>
      <c r="M182" s="43">
        <v>93</v>
      </c>
      <c r="N182" s="43" t="s">
        <v>129</v>
      </c>
      <c r="O182" s="82" t="s">
        <v>40</v>
      </c>
      <c r="AR182" s="384"/>
      <c r="AS182" s="99"/>
      <c r="AT182" s="99"/>
      <c r="AU182" s="99"/>
      <c r="AV182" s="362">
        <v>17.600000000000001</v>
      </c>
      <c r="AW182" s="361">
        <v>18.079999999999998</v>
      </c>
      <c r="AX182" s="99"/>
      <c r="AY182" s="99"/>
      <c r="AZ182" s="381"/>
    </row>
    <row r="183" spans="2:52" ht="16.5" hidden="1" customHeight="1" x14ac:dyDescent="0.2">
      <c r="B183" s="3"/>
      <c r="C183" s="3"/>
      <c r="D183" s="348"/>
      <c r="E183" s="349"/>
      <c r="F183" s="346"/>
      <c r="G183" s="346"/>
      <c r="H183" s="346"/>
      <c r="I183" s="346"/>
      <c r="J183" s="346"/>
      <c r="K183" s="3"/>
      <c r="L183" s="3"/>
      <c r="M183" s="43">
        <v>94</v>
      </c>
      <c r="N183" s="43" t="s">
        <v>129</v>
      </c>
      <c r="O183" s="82" t="s">
        <v>40</v>
      </c>
      <c r="AR183" s="384"/>
      <c r="AS183" s="99"/>
      <c r="AT183" s="99"/>
      <c r="AU183" s="99"/>
      <c r="AV183" s="362">
        <v>17.7</v>
      </c>
      <c r="AW183" s="361">
        <v>18.190000000000001</v>
      </c>
      <c r="AX183" s="99"/>
      <c r="AY183" s="99"/>
      <c r="AZ183" s="381"/>
    </row>
    <row r="184" spans="2:52" ht="16.5" hidden="1" customHeight="1" x14ac:dyDescent="0.2">
      <c r="B184" s="3"/>
      <c r="C184" s="3"/>
      <c r="D184" s="347"/>
      <c r="E184" s="349"/>
      <c r="F184" s="346"/>
      <c r="G184" s="346"/>
      <c r="H184" s="346"/>
      <c r="I184" s="346"/>
      <c r="J184" s="346"/>
      <c r="K184" s="3"/>
      <c r="L184" s="3"/>
      <c r="M184" s="43">
        <v>95</v>
      </c>
      <c r="N184" s="43" t="s">
        <v>129</v>
      </c>
      <c r="O184" s="82" t="s">
        <v>40</v>
      </c>
      <c r="AR184" s="380"/>
      <c r="AS184" s="374"/>
      <c r="AT184" s="374"/>
      <c r="AU184" s="374"/>
      <c r="AV184" s="455">
        <v>17.8</v>
      </c>
      <c r="AW184" s="456">
        <v>18.309999999999999</v>
      </c>
      <c r="AX184" s="374"/>
      <c r="AY184" s="374"/>
      <c r="AZ184" s="373"/>
    </row>
    <row r="185" spans="2:52" ht="16.5" hidden="1" customHeight="1" x14ac:dyDescent="0.2">
      <c r="B185" s="3"/>
      <c r="C185" s="3"/>
      <c r="D185" s="347"/>
      <c r="E185" s="349"/>
      <c r="F185" s="346"/>
      <c r="G185" s="346"/>
      <c r="H185" s="346"/>
      <c r="I185" s="346"/>
      <c r="J185" s="346"/>
      <c r="K185" s="3"/>
      <c r="L185" s="3"/>
      <c r="M185" s="43">
        <v>96</v>
      </c>
      <c r="N185" s="43" t="s">
        <v>129</v>
      </c>
      <c r="O185" s="82" t="s">
        <v>40</v>
      </c>
      <c r="AR185" s="386"/>
      <c r="AS185" s="450" t="s">
        <v>381</v>
      </c>
      <c r="AT185" s="367"/>
      <c r="AU185" s="367"/>
      <c r="AV185" s="451">
        <v>17.899999999999999</v>
      </c>
      <c r="AW185" s="452">
        <v>18.43</v>
      </c>
      <c r="AX185" s="367"/>
      <c r="AY185" s="367"/>
      <c r="AZ185" s="385"/>
    </row>
    <row r="186" spans="2:52" ht="16.5" hidden="1" customHeight="1" x14ac:dyDescent="0.2">
      <c r="B186" s="3"/>
      <c r="C186" s="3"/>
      <c r="D186" s="347"/>
      <c r="E186" s="349"/>
      <c r="F186" s="346"/>
      <c r="G186" s="346"/>
      <c r="H186" s="346"/>
      <c r="I186" s="346"/>
      <c r="J186" s="346"/>
      <c r="K186" s="3"/>
      <c r="L186" s="3"/>
      <c r="M186" s="43">
        <v>97</v>
      </c>
      <c r="N186" s="43" t="s">
        <v>129</v>
      </c>
      <c r="O186" s="82" t="s">
        <v>40</v>
      </c>
      <c r="AR186" s="384"/>
      <c r="AS186" s="453" t="s">
        <v>378</v>
      </c>
      <c r="AT186" s="99"/>
      <c r="AU186" s="99"/>
      <c r="AV186" s="362">
        <v>18</v>
      </c>
      <c r="AW186" s="361">
        <v>18.53</v>
      </c>
      <c r="AX186" s="99"/>
      <c r="AY186" s="99"/>
      <c r="AZ186" s="381"/>
    </row>
    <row r="187" spans="2:52" ht="16.5" hidden="1" customHeight="1" x14ac:dyDescent="0.2">
      <c r="B187" s="3"/>
      <c r="C187" s="3"/>
      <c r="D187" s="347"/>
      <c r="E187" s="349"/>
      <c r="F187" s="346"/>
      <c r="G187" s="346"/>
      <c r="H187" s="346"/>
      <c r="I187" s="346"/>
      <c r="J187" s="346"/>
      <c r="K187" s="3"/>
      <c r="L187" s="3"/>
      <c r="M187" s="43">
        <v>98</v>
      </c>
      <c r="N187" s="43" t="s">
        <v>129</v>
      </c>
      <c r="O187" s="82" t="s">
        <v>40</v>
      </c>
      <c r="AR187" s="384"/>
      <c r="AS187" s="369" t="s">
        <v>419</v>
      </c>
      <c r="AT187" s="99"/>
      <c r="AU187" s="99"/>
      <c r="AV187" s="362">
        <v>18.100000000000001</v>
      </c>
      <c r="AW187" s="361">
        <v>18.64</v>
      </c>
      <c r="AX187" s="99"/>
      <c r="AY187" s="99"/>
      <c r="AZ187" s="381"/>
    </row>
    <row r="188" spans="2:52" ht="16.5" hidden="1" customHeight="1" x14ac:dyDescent="0.2">
      <c r="B188" s="3"/>
      <c r="C188" s="3"/>
      <c r="D188" s="347"/>
      <c r="E188" s="349"/>
      <c r="F188" s="346"/>
      <c r="G188" s="346"/>
      <c r="H188" s="346"/>
      <c r="I188" s="346"/>
      <c r="J188" s="346"/>
      <c r="K188" s="3"/>
      <c r="L188" s="3"/>
      <c r="M188" s="43">
        <v>99</v>
      </c>
      <c r="N188" s="43" t="s">
        <v>129</v>
      </c>
      <c r="O188" s="82" t="s">
        <v>40</v>
      </c>
      <c r="AR188" s="384"/>
      <c r="AS188" s="369" t="s">
        <v>312</v>
      </c>
      <c r="AT188" s="99"/>
      <c r="AU188" s="99"/>
      <c r="AV188" s="362">
        <v>18.2</v>
      </c>
      <c r="AW188" s="361">
        <v>18.75</v>
      </c>
      <c r="AX188" s="99"/>
      <c r="AY188" s="99"/>
      <c r="AZ188" s="381"/>
    </row>
    <row r="189" spans="2:52" ht="16.5" hidden="1" customHeight="1" x14ac:dyDescent="0.2">
      <c r="B189" s="3"/>
      <c r="C189" s="3"/>
      <c r="D189" s="347"/>
      <c r="E189" s="349"/>
      <c r="F189" s="346"/>
      <c r="G189" s="346"/>
      <c r="H189" s="346"/>
      <c r="I189" s="346"/>
      <c r="J189" s="346"/>
      <c r="K189" s="3"/>
      <c r="L189" s="3"/>
      <c r="M189" s="43">
        <v>100</v>
      </c>
      <c r="N189" s="43" t="s">
        <v>129</v>
      </c>
      <c r="O189" s="82" t="s">
        <v>40</v>
      </c>
      <c r="AR189" s="384"/>
      <c r="AS189" s="369" t="s">
        <v>360</v>
      </c>
      <c r="AT189" s="99"/>
      <c r="AU189" s="99"/>
      <c r="AV189" s="362">
        <v>18.3</v>
      </c>
      <c r="AW189" s="361">
        <v>18.86</v>
      </c>
      <c r="AX189" s="99"/>
      <c r="AY189" s="99"/>
      <c r="AZ189" s="381"/>
    </row>
    <row r="190" spans="2:52" ht="16.5" customHeight="1" x14ac:dyDescent="0.2">
      <c r="B190" s="3"/>
      <c r="C190" s="3"/>
      <c r="D190" s="347"/>
      <c r="E190" s="349"/>
      <c r="F190" s="346"/>
      <c r="G190" s="346"/>
      <c r="H190" s="346"/>
      <c r="I190" s="346"/>
      <c r="J190" s="346"/>
      <c r="K190" s="3"/>
      <c r="L190" s="3"/>
      <c r="M190" s="3"/>
      <c r="N190" s="43"/>
      <c r="AR190" s="384"/>
      <c r="AS190" s="369" t="s">
        <v>361</v>
      </c>
      <c r="AT190" s="99"/>
      <c r="AU190" s="99"/>
      <c r="AV190" s="362">
        <v>18.399999999999999</v>
      </c>
      <c r="AW190" s="361">
        <v>18.97</v>
      </c>
      <c r="AX190" s="99"/>
      <c r="AY190" s="99"/>
      <c r="AZ190" s="381"/>
    </row>
    <row r="191" spans="2:52" ht="16.5" customHeight="1" x14ac:dyDescent="0.25">
      <c r="B191" s="3"/>
      <c r="C191" s="3"/>
      <c r="D191" s="347"/>
      <c r="E191" s="349"/>
      <c r="F191" s="346"/>
      <c r="G191" s="346"/>
      <c r="H191" s="346"/>
      <c r="I191" s="346"/>
      <c r="J191" s="346"/>
      <c r="K191" s="3"/>
      <c r="L191" s="3"/>
      <c r="M191" s="3"/>
      <c r="AR191" s="384"/>
      <c r="AS191" s="369" t="s">
        <v>362</v>
      </c>
      <c r="AT191" s="99"/>
      <c r="AU191" s="99"/>
      <c r="AV191" s="362">
        <v>18.5</v>
      </c>
      <c r="AW191" s="361">
        <v>19.079999999999998</v>
      </c>
      <c r="AX191" s="99"/>
      <c r="AY191" s="99"/>
      <c r="AZ191" s="381"/>
    </row>
    <row r="192" spans="2:52" ht="15" customHeight="1" x14ac:dyDescent="0.25">
      <c r="B192" s="3"/>
      <c r="C192" s="3"/>
      <c r="D192" s="347"/>
      <c r="E192" s="349"/>
      <c r="F192" s="346"/>
      <c r="G192" s="346"/>
      <c r="H192" s="346"/>
      <c r="I192" s="346"/>
      <c r="J192" s="346"/>
      <c r="K192" s="3"/>
      <c r="L192" s="3"/>
      <c r="M192" s="3"/>
      <c r="AR192" s="384"/>
      <c r="AS192" s="369" t="s">
        <v>363</v>
      </c>
      <c r="AT192" s="99"/>
      <c r="AU192" s="99"/>
      <c r="AV192" s="362">
        <v>18.600000000000001</v>
      </c>
      <c r="AW192" s="361">
        <v>19.190000000000001</v>
      </c>
      <c r="AX192" s="99"/>
      <c r="AY192" s="99"/>
      <c r="AZ192" s="381"/>
    </row>
    <row r="193" spans="2:52" ht="15" customHeight="1" x14ac:dyDescent="0.25">
      <c r="B193" s="3"/>
      <c r="C193" s="3"/>
      <c r="D193" s="347"/>
      <c r="E193" s="349"/>
      <c r="F193" s="346"/>
      <c r="G193" s="346"/>
      <c r="H193" s="346"/>
      <c r="I193" s="346"/>
      <c r="J193" s="346"/>
      <c r="K193" s="3"/>
      <c r="L193" s="3"/>
      <c r="M193" s="3"/>
      <c r="AR193" s="384"/>
      <c r="AS193" s="369" t="s">
        <v>364</v>
      </c>
      <c r="AT193" s="99"/>
      <c r="AU193" s="99"/>
      <c r="AV193" s="362">
        <v>18.7</v>
      </c>
      <c r="AW193" s="361">
        <v>19.309999999999999</v>
      </c>
      <c r="AX193" s="99"/>
      <c r="AY193" s="99"/>
      <c r="AZ193" s="381"/>
    </row>
    <row r="194" spans="2:52" ht="15" customHeight="1" x14ac:dyDescent="0.25">
      <c r="B194" s="3"/>
      <c r="C194" s="3"/>
      <c r="D194" s="347"/>
      <c r="E194" s="349"/>
      <c r="F194" s="346"/>
      <c r="G194" s="346"/>
      <c r="H194" s="346"/>
      <c r="I194" s="346"/>
      <c r="J194" s="346"/>
      <c r="K194" s="3"/>
      <c r="L194" s="3"/>
      <c r="M194" s="3"/>
      <c r="AR194" s="384"/>
      <c r="AS194" s="369" t="s">
        <v>365</v>
      </c>
      <c r="AT194" s="99"/>
      <c r="AU194" s="99"/>
      <c r="AV194" s="362">
        <v>18.8</v>
      </c>
      <c r="AW194" s="361">
        <v>19.420000000000002</v>
      </c>
      <c r="AX194" s="99"/>
      <c r="AY194" s="99"/>
      <c r="AZ194" s="381"/>
    </row>
    <row r="195" spans="2:52" ht="15" customHeight="1" x14ac:dyDescent="0.25">
      <c r="B195" s="3"/>
      <c r="C195" s="3"/>
      <c r="D195" s="347"/>
      <c r="E195" s="349"/>
      <c r="F195" s="346"/>
      <c r="G195" s="346"/>
      <c r="H195" s="346"/>
      <c r="I195" s="346"/>
      <c r="J195" s="346"/>
      <c r="K195" s="3"/>
      <c r="L195" s="3"/>
      <c r="M195" s="3"/>
      <c r="AR195" s="384"/>
      <c r="AS195" s="369" t="s">
        <v>366</v>
      </c>
      <c r="AT195" s="99"/>
      <c r="AU195" s="99"/>
      <c r="AV195" s="362">
        <v>18.899999999999999</v>
      </c>
      <c r="AW195" s="361">
        <v>19.53</v>
      </c>
      <c r="AX195" s="99"/>
      <c r="AY195" s="99"/>
      <c r="AZ195" s="381"/>
    </row>
    <row r="196" spans="2:52" ht="15" customHeight="1" x14ac:dyDescent="0.25">
      <c r="B196" s="3"/>
      <c r="C196" s="3"/>
      <c r="D196" s="347"/>
      <c r="E196" s="349"/>
      <c r="F196" s="346"/>
      <c r="G196" s="346"/>
      <c r="H196" s="346"/>
      <c r="I196" s="346"/>
      <c r="J196" s="346"/>
      <c r="K196" s="3"/>
      <c r="L196" s="3"/>
      <c r="M196" s="3"/>
      <c r="AR196" s="384"/>
      <c r="AS196" s="453" t="s">
        <v>379</v>
      </c>
      <c r="AT196" s="99"/>
      <c r="AU196" s="99"/>
      <c r="AV196" s="362">
        <v>19</v>
      </c>
      <c r="AW196" s="361">
        <v>19.64</v>
      </c>
      <c r="AX196" s="99"/>
      <c r="AY196" s="99"/>
      <c r="AZ196" s="381"/>
    </row>
    <row r="197" spans="2:52" ht="15" customHeight="1" x14ac:dyDescent="0.25">
      <c r="B197" s="3"/>
      <c r="C197" s="3"/>
      <c r="D197" s="347"/>
      <c r="E197" s="349"/>
      <c r="F197" s="346"/>
      <c r="G197" s="346"/>
      <c r="H197" s="346"/>
      <c r="I197" s="346"/>
      <c r="J197" s="346"/>
      <c r="K197" s="3"/>
      <c r="L197" s="3"/>
      <c r="M197" s="3"/>
      <c r="AR197" s="384"/>
      <c r="AS197" s="369" t="s">
        <v>367</v>
      </c>
      <c r="AT197" s="99"/>
      <c r="AU197" s="99"/>
      <c r="AV197" s="362">
        <v>19.100000000000001</v>
      </c>
      <c r="AW197" s="361">
        <v>19.75</v>
      </c>
      <c r="AX197" s="99"/>
      <c r="AY197" s="99"/>
      <c r="AZ197" s="381"/>
    </row>
    <row r="198" spans="2:52" ht="15" customHeight="1" x14ac:dyDescent="0.25">
      <c r="B198" s="3"/>
      <c r="C198" s="3"/>
      <c r="D198" s="347"/>
      <c r="E198" s="349"/>
      <c r="F198" s="346"/>
      <c r="G198" s="346"/>
      <c r="H198" s="346"/>
      <c r="I198" s="346"/>
      <c r="J198" s="346"/>
      <c r="K198" s="3"/>
      <c r="L198" s="3"/>
      <c r="M198" s="3"/>
      <c r="AR198" s="384"/>
      <c r="AS198" s="369" t="s">
        <v>368</v>
      </c>
      <c r="AT198" s="99"/>
      <c r="AU198" s="99"/>
      <c r="AV198" s="362">
        <v>19.2</v>
      </c>
      <c r="AW198" s="361">
        <v>19.86</v>
      </c>
      <c r="AX198" s="99"/>
      <c r="AY198" s="99"/>
      <c r="AZ198" s="381"/>
    </row>
    <row r="199" spans="2:52" ht="15" customHeight="1" x14ac:dyDescent="0.25">
      <c r="B199" s="3"/>
      <c r="C199" s="3"/>
      <c r="D199" s="347"/>
      <c r="E199" s="349"/>
      <c r="F199" s="346"/>
      <c r="G199" s="346"/>
      <c r="H199" s="346"/>
      <c r="I199" s="346"/>
      <c r="J199" s="346"/>
      <c r="K199" s="3"/>
      <c r="L199" s="3"/>
      <c r="M199" s="3"/>
      <c r="AR199" s="384"/>
      <c r="AS199" s="369" t="s">
        <v>369</v>
      </c>
      <c r="AT199" s="99"/>
      <c r="AU199" s="99"/>
      <c r="AV199" s="362">
        <v>19.3</v>
      </c>
      <c r="AW199" s="361">
        <v>19.97</v>
      </c>
      <c r="AX199" s="99"/>
      <c r="AY199" s="99"/>
      <c r="AZ199" s="381"/>
    </row>
    <row r="200" spans="2:52" ht="15" customHeight="1" x14ac:dyDescent="0.25">
      <c r="B200" s="3"/>
      <c r="C200" s="3"/>
      <c r="D200" s="347"/>
      <c r="E200" s="349"/>
      <c r="F200" s="346"/>
      <c r="G200" s="346"/>
      <c r="H200" s="346"/>
      <c r="I200" s="346"/>
      <c r="J200" s="346"/>
      <c r="K200" s="3"/>
      <c r="L200" s="3"/>
      <c r="M200" s="3"/>
      <c r="AR200" s="384"/>
      <c r="AS200" s="99" t="s">
        <v>370</v>
      </c>
      <c r="AT200" s="99"/>
      <c r="AU200" s="99"/>
      <c r="AV200" s="362">
        <v>19.399999999999999</v>
      </c>
      <c r="AW200" s="361">
        <v>20.079999999999998</v>
      </c>
      <c r="AX200" s="99"/>
      <c r="AY200" s="99"/>
      <c r="AZ200" s="381"/>
    </row>
    <row r="201" spans="2:52" ht="15" customHeight="1" x14ac:dyDescent="0.25">
      <c r="B201" s="3"/>
      <c r="C201" s="3"/>
      <c r="D201" s="347"/>
      <c r="E201" s="349"/>
      <c r="F201" s="346"/>
      <c r="G201" s="346"/>
      <c r="H201" s="346"/>
      <c r="I201" s="346"/>
      <c r="J201" s="346"/>
      <c r="K201" s="3"/>
      <c r="L201" s="3"/>
      <c r="M201" s="3"/>
      <c r="AR201" s="384"/>
      <c r="AS201" s="99" t="s">
        <v>371</v>
      </c>
      <c r="AT201" s="99"/>
      <c r="AU201" s="99"/>
      <c r="AV201" s="362">
        <v>19.5</v>
      </c>
      <c r="AW201" s="361">
        <v>20.2</v>
      </c>
      <c r="AX201" s="99"/>
      <c r="AY201" s="99"/>
      <c r="AZ201" s="381"/>
    </row>
    <row r="202" spans="2:52" ht="15" customHeight="1" x14ac:dyDescent="0.25">
      <c r="B202" s="3"/>
      <c r="C202" s="3"/>
      <c r="D202" s="347"/>
      <c r="E202" s="349"/>
      <c r="F202" s="346"/>
      <c r="G202" s="346"/>
      <c r="H202" s="346"/>
      <c r="I202" s="346"/>
      <c r="J202" s="346"/>
      <c r="K202" s="3"/>
      <c r="L202" s="3"/>
      <c r="M202" s="3"/>
      <c r="AR202" s="384"/>
      <c r="AS202" s="453" t="s">
        <v>380</v>
      </c>
      <c r="AT202" s="99"/>
      <c r="AU202" s="99"/>
      <c r="AV202" s="362">
        <v>19.600000000000001</v>
      </c>
      <c r="AW202" s="361">
        <v>20.309999999999999</v>
      </c>
      <c r="AX202" s="99"/>
      <c r="AY202" s="99"/>
      <c r="AZ202" s="381"/>
    </row>
    <row r="203" spans="2:52" ht="15" customHeight="1" x14ac:dyDescent="0.25">
      <c r="B203" s="3"/>
      <c r="C203" s="3"/>
      <c r="D203" s="347"/>
      <c r="E203" s="349"/>
      <c r="F203" s="346"/>
      <c r="G203" s="346"/>
      <c r="H203" s="346"/>
      <c r="I203" s="346"/>
      <c r="J203" s="346"/>
      <c r="K203" s="3"/>
      <c r="L203" s="3"/>
      <c r="M203" s="3"/>
      <c r="AR203" s="384"/>
      <c r="AS203" s="99" t="s">
        <v>372</v>
      </c>
      <c r="AT203" s="99"/>
      <c r="AU203" s="99"/>
      <c r="AV203" s="362">
        <v>19.7</v>
      </c>
      <c r="AW203" s="361">
        <v>20.420000000000002</v>
      </c>
      <c r="AX203" s="99"/>
      <c r="AY203" s="99"/>
      <c r="AZ203" s="381"/>
    </row>
    <row r="204" spans="2:52" ht="15" customHeight="1" x14ac:dyDescent="0.25">
      <c r="B204" s="3"/>
      <c r="C204" s="3"/>
      <c r="D204" s="347"/>
      <c r="E204" s="349"/>
      <c r="F204" s="346"/>
      <c r="G204" s="346"/>
      <c r="H204" s="346"/>
      <c r="I204" s="346"/>
      <c r="J204" s="346"/>
      <c r="K204" s="3"/>
      <c r="L204" s="3"/>
      <c r="M204" s="3"/>
      <c r="AR204" s="384"/>
      <c r="AS204" s="99" t="s">
        <v>373</v>
      </c>
      <c r="AT204" s="99"/>
      <c r="AU204" s="99"/>
      <c r="AV204" s="362">
        <v>19.8</v>
      </c>
      <c r="AW204" s="361">
        <v>20.53</v>
      </c>
      <c r="AX204" s="99"/>
      <c r="AY204" s="99"/>
      <c r="AZ204" s="381"/>
    </row>
    <row r="205" spans="2:52" ht="15" customHeight="1" x14ac:dyDescent="0.25">
      <c r="B205" s="3"/>
      <c r="C205" s="3"/>
      <c r="D205" s="347"/>
      <c r="E205" s="349"/>
      <c r="F205" s="346"/>
      <c r="G205" s="346"/>
      <c r="H205" s="346"/>
      <c r="I205" s="346"/>
      <c r="J205" s="346"/>
      <c r="K205" s="3"/>
      <c r="L205" s="3"/>
      <c r="M205" s="3"/>
      <c r="AR205" s="384"/>
      <c r="AS205" s="99" t="s">
        <v>374</v>
      </c>
      <c r="AT205" s="99"/>
      <c r="AU205" s="99"/>
      <c r="AV205" s="362">
        <v>19.899999999999999</v>
      </c>
      <c r="AW205" s="361">
        <v>20.64</v>
      </c>
      <c r="AX205" s="99"/>
      <c r="AY205" s="99"/>
      <c r="AZ205" s="381"/>
    </row>
    <row r="206" spans="2:52" ht="15" customHeight="1" x14ac:dyDescent="0.25">
      <c r="B206" s="3"/>
      <c r="C206" s="3"/>
      <c r="D206" s="347"/>
      <c r="E206" s="349"/>
      <c r="F206" s="346"/>
      <c r="G206" s="346"/>
      <c r="H206" s="346"/>
      <c r="I206" s="346"/>
      <c r="J206" s="346"/>
      <c r="K206" s="3"/>
      <c r="L206" s="3"/>
      <c r="M206" s="3"/>
      <c r="AR206" s="384"/>
      <c r="AS206" s="99"/>
      <c r="AT206" s="99"/>
      <c r="AU206" s="99"/>
      <c r="AV206" s="362">
        <v>20</v>
      </c>
      <c r="AW206" s="361">
        <v>20.76</v>
      </c>
      <c r="AX206" s="99"/>
      <c r="AY206" s="99"/>
      <c r="AZ206" s="381"/>
    </row>
    <row r="207" spans="2:52" ht="15" customHeight="1" x14ac:dyDescent="0.25">
      <c r="B207" s="3"/>
      <c r="C207" s="3"/>
      <c r="D207" s="347"/>
      <c r="E207" s="349"/>
      <c r="F207" s="346"/>
      <c r="G207" s="346"/>
      <c r="H207" s="346"/>
      <c r="I207" s="346"/>
      <c r="J207" s="346"/>
      <c r="K207" s="3"/>
      <c r="L207" s="3"/>
      <c r="M207" s="3"/>
      <c r="AR207" s="380"/>
      <c r="AS207" s="99" t="s">
        <v>375</v>
      </c>
      <c r="AT207" s="374"/>
      <c r="AU207" s="374"/>
      <c r="AV207" s="374"/>
      <c r="AW207" s="374"/>
      <c r="AX207" s="374"/>
      <c r="AY207" s="374"/>
      <c r="AZ207" s="373"/>
    </row>
    <row r="208" spans="2:52" ht="15" customHeight="1" x14ac:dyDescent="0.25">
      <c r="B208" s="3"/>
      <c r="C208" s="3"/>
      <c r="D208" s="347"/>
      <c r="E208" s="349"/>
      <c r="F208" s="346"/>
      <c r="G208" s="346"/>
      <c r="H208" s="346"/>
      <c r="I208" s="346"/>
      <c r="J208" s="346"/>
      <c r="K208" s="3"/>
      <c r="L208" s="3"/>
      <c r="M208" s="3"/>
      <c r="AS208" s="374"/>
    </row>
    <row r="209" spans="2:13" ht="15" customHeight="1" x14ac:dyDescent="0.25">
      <c r="B209" s="3"/>
      <c r="C209" s="3"/>
      <c r="D209" s="347"/>
      <c r="E209" s="349"/>
      <c r="F209" s="346"/>
      <c r="G209" s="346"/>
      <c r="H209" s="346"/>
      <c r="I209" s="346"/>
      <c r="J209" s="346"/>
      <c r="K209" s="3"/>
      <c r="L209" s="3"/>
      <c r="M209" s="3"/>
    </row>
    <row r="210" spans="2:13" ht="15" customHeight="1" x14ac:dyDescent="0.25">
      <c r="B210" s="3"/>
      <c r="C210" s="3"/>
      <c r="D210" s="347"/>
      <c r="E210" s="349"/>
      <c r="F210" s="346"/>
      <c r="G210" s="346"/>
      <c r="H210" s="346"/>
      <c r="I210" s="346"/>
      <c r="J210" s="346"/>
      <c r="K210" s="3"/>
      <c r="L210" s="3"/>
      <c r="M210" s="3"/>
    </row>
    <row r="211" spans="2:13" ht="15" customHeight="1" x14ac:dyDescent="0.25">
      <c r="B211" s="3"/>
      <c r="C211" s="3"/>
      <c r="D211" s="347"/>
      <c r="E211" s="349"/>
      <c r="F211" s="346"/>
      <c r="G211" s="346"/>
      <c r="H211" s="346"/>
      <c r="I211" s="346"/>
      <c r="J211" s="346"/>
      <c r="K211" s="3"/>
      <c r="L211" s="3"/>
      <c r="M211" s="3"/>
    </row>
    <row r="212" spans="2:13" ht="15" customHeight="1" x14ac:dyDescent="0.25">
      <c r="B212" s="3"/>
      <c r="C212" s="3"/>
      <c r="D212" s="347"/>
      <c r="E212" s="349"/>
      <c r="F212" s="346"/>
      <c r="G212" s="346"/>
      <c r="H212" s="346"/>
      <c r="I212" s="346"/>
      <c r="J212" s="346"/>
      <c r="K212" s="3"/>
      <c r="L212" s="3"/>
      <c r="M212" s="3"/>
    </row>
    <row r="213" spans="2:13" ht="15" customHeight="1" x14ac:dyDescent="0.25">
      <c r="B213" s="3"/>
      <c r="C213" s="3"/>
      <c r="D213" s="347"/>
      <c r="E213" s="349"/>
      <c r="F213" s="346"/>
      <c r="G213" s="346"/>
      <c r="H213" s="346"/>
      <c r="I213" s="346"/>
      <c r="J213" s="346"/>
      <c r="K213" s="3"/>
      <c r="L213" s="3"/>
      <c r="M213" s="3"/>
    </row>
    <row r="214" spans="2:13" ht="15" customHeight="1" x14ac:dyDescent="0.25">
      <c r="B214" s="3"/>
      <c r="C214" s="3"/>
      <c r="D214" s="346"/>
      <c r="E214" s="346"/>
      <c r="F214" s="346"/>
      <c r="G214" s="346"/>
      <c r="H214" s="346"/>
      <c r="I214" s="346"/>
      <c r="J214" s="346"/>
      <c r="K214" s="3"/>
      <c r="L214" s="3"/>
      <c r="M214" s="3"/>
    </row>
    <row r="215" spans="2:13" ht="15" customHeight="1" x14ac:dyDescent="0.25">
      <c r="B215" s="3"/>
      <c r="C215" s="3"/>
      <c r="D215" s="346"/>
      <c r="E215" s="346"/>
      <c r="F215" s="346"/>
      <c r="G215" s="346"/>
      <c r="H215" s="346"/>
      <c r="I215" s="346"/>
      <c r="J215" s="346"/>
      <c r="K215" s="3"/>
      <c r="L215" s="3"/>
      <c r="M215" s="3"/>
    </row>
    <row r="216" spans="2:13" ht="15" customHeight="1" x14ac:dyDescent="0.25">
      <c r="D216" s="3"/>
      <c r="E216" s="3"/>
      <c r="G216" s="3"/>
      <c r="H216" s="3"/>
      <c r="M216" s="3"/>
    </row>
    <row r="217" spans="2:13" ht="15" customHeight="1" x14ac:dyDescent="0.25">
      <c r="G217" s="3"/>
      <c r="H217" s="3"/>
      <c r="M217" s="3"/>
    </row>
    <row r="218" spans="2:13" ht="15" customHeight="1" x14ac:dyDescent="0.25">
      <c r="G218" s="3"/>
      <c r="H218" s="3"/>
      <c r="M218" s="3"/>
    </row>
    <row r="219" spans="2:13" ht="15" customHeight="1" x14ac:dyDescent="0.25">
      <c r="G219" s="3"/>
      <c r="H219" s="3"/>
      <c r="M219" s="3"/>
    </row>
    <row r="220" spans="2:13" ht="15" customHeight="1" x14ac:dyDescent="0.25">
      <c r="G220" s="3"/>
      <c r="H220" s="3"/>
      <c r="M220" s="3"/>
    </row>
    <row r="221" spans="2:13" ht="15" customHeight="1" x14ac:dyDescent="0.25">
      <c r="G221" s="3"/>
      <c r="H221" s="3"/>
      <c r="M221" s="3"/>
    </row>
    <row r="222" spans="2:13" ht="15" customHeight="1" x14ac:dyDescent="0.25">
      <c r="G222" s="3"/>
      <c r="H222" s="3"/>
      <c r="M222" s="3"/>
    </row>
    <row r="223" spans="2:13" ht="15" customHeight="1" x14ac:dyDescent="0.25">
      <c r="G223" s="3"/>
      <c r="H223" s="3"/>
      <c r="M223" s="3"/>
    </row>
    <row r="224" spans="2:13" ht="15" customHeight="1" x14ac:dyDescent="0.25">
      <c r="G224" s="3"/>
      <c r="H224" s="3"/>
      <c r="M224" s="3"/>
    </row>
    <row r="225" spans="7:13" ht="15" customHeight="1" x14ac:dyDescent="0.25">
      <c r="G225" s="3"/>
      <c r="H225" s="3"/>
      <c r="M225" s="3"/>
    </row>
    <row r="226" spans="7:13" ht="15" customHeight="1" x14ac:dyDescent="0.25">
      <c r="G226" s="3"/>
      <c r="H226" s="3"/>
      <c r="M226" s="3"/>
    </row>
    <row r="227" spans="7:13" ht="15" customHeight="1" x14ac:dyDescent="0.25">
      <c r="G227" s="3"/>
      <c r="H227" s="3"/>
      <c r="M227" s="3"/>
    </row>
    <row r="228" spans="7:13" ht="15" customHeight="1" x14ac:dyDescent="0.25">
      <c r="M228" s="3"/>
    </row>
    <row r="229" spans="7:13" ht="15" customHeight="1" x14ac:dyDescent="0.25">
      <c r="M229" s="3"/>
    </row>
    <row r="230" spans="7:13" ht="15" customHeight="1" x14ac:dyDescent="0.25">
      <c r="M230" s="3"/>
    </row>
    <row r="231" spans="7:13" ht="15" customHeight="1" x14ac:dyDescent="0.25">
      <c r="M231" s="3"/>
    </row>
    <row r="232" spans="7:13" ht="15" customHeight="1" x14ac:dyDescent="0.25">
      <c r="M232" s="3"/>
    </row>
    <row r="233" spans="7:13" ht="15" customHeight="1" x14ac:dyDescent="0.25">
      <c r="M233" s="3"/>
    </row>
    <row r="234" spans="7:13" ht="15" customHeight="1" x14ac:dyDescent="0.25">
      <c r="M234" s="3"/>
    </row>
    <row r="235" spans="7:13" ht="15" customHeight="1" x14ac:dyDescent="0.25">
      <c r="M235" s="3"/>
    </row>
    <row r="236" spans="7:13" ht="15" customHeight="1" x14ac:dyDescent="0.25">
      <c r="M236" s="3"/>
    </row>
    <row r="237" spans="7:13" ht="15" customHeight="1" x14ac:dyDescent="0.25">
      <c r="M237" s="3"/>
    </row>
    <row r="238" spans="7:13" ht="15" customHeight="1" x14ac:dyDescent="0.25">
      <c r="M238" s="3"/>
    </row>
    <row r="239" spans="7:13" ht="15" customHeight="1" x14ac:dyDescent="0.25">
      <c r="M239" s="3"/>
    </row>
    <row r="240" spans="7:13" ht="15" customHeight="1" x14ac:dyDescent="0.25">
      <c r="M240" s="3"/>
    </row>
    <row r="241" spans="13:13" ht="15" customHeight="1" x14ac:dyDescent="0.25">
      <c r="M241" s="3"/>
    </row>
    <row r="242" spans="13:13" ht="15" customHeight="1" x14ac:dyDescent="0.25">
      <c r="M242" s="3"/>
    </row>
    <row r="243" spans="13:13" ht="15" customHeight="1" x14ac:dyDescent="0.25">
      <c r="M243" s="3"/>
    </row>
    <row r="244" spans="13:13" ht="15" customHeight="1" x14ac:dyDescent="0.25">
      <c r="M244" s="3"/>
    </row>
    <row r="245" spans="13:13" ht="15" customHeight="1" x14ac:dyDescent="0.25">
      <c r="M245" s="3"/>
    </row>
    <row r="246" spans="13:13" ht="15" customHeight="1" x14ac:dyDescent="0.25">
      <c r="M246" s="3"/>
    </row>
    <row r="247" spans="13:13" ht="15" customHeight="1" x14ac:dyDescent="0.25">
      <c r="M247" s="3"/>
    </row>
    <row r="248" spans="13:13" ht="15" customHeight="1" x14ac:dyDescent="0.25">
      <c r="M248" s="3"/>
    </row>
    <row r="249" spans="13:13" ht="15" customHeight="1" x14ac:dyDescent="0.25">
      <c r="M249" s="3"/>
    </row>
    <row r="250" spans="13:13" ht="15" customHeight="1" x14ac:dyDescent="0.25">
      <c r="M250" s="3"/>
    </row>
    <row r="251" spans="13:13" ht="15" customHeight="1" x14ac:dyDescent="0.25">
      <c r="M251" s="3"/>
    </row>
    <row r="252" spans="13:13" ht="15" customHeight="1" x14ac:dyDescent="0.25">
      <c r="M252" s="3"/>
    </row>
    <row r="253" spans="13:13" ht="15" customHeight="1" x14ac:dyDescent="0.25">
      <c r="M253" s="3"/>
    </row>
    <row r="254" spans="13:13" ht="15" customHeight="1" x14ac:dyDescent="0.25">
      <c r="M254" s="3"/>
    </row>
    <row r="255" spans="13:13" ht="15" customHeight="1" x14ac:dyDescent="0.25">
      <c r="M255" s="3"/>
    </row>
    <row r="256" spans="13:13" ht="15" customHeight="1" x14ac:dyDescent="0.25">
      <c r="M256" s="3"/>
    </row>
    <row r="257" spans="13:13" ht="15" customHeight="1" x14ac:dyDescent="0.25">
      <c r="M257" s="3"/>
    </row>
    <row r="258" spans="13:13" ht="15" customHeight="1" x14ac:dyDescent="0.25">
      <c r="M258" s="3"/>
    </row>
    <row r="259" spans="13:13" ht="15" customHeight="1" x14ac:dyDescent="0.25">
      <c r="M259" s="3"/>
    </row>
    <row r="260" spans="13:13" ht="15" customHeight="1" x14ac:dyDescent="0.25">
      <c r="M260" s="3"/>
    </row>
    <row r="261" spans="13:13" ht="15" customHeight="1" x14ac:dyDescent="0.25">
      <c r="M261" s="3"/>
    </row>
    <row r="262" spans="13:13" ht="15" customHeight="1" x14ac:dyDescent="0.25">
      <c r="M262" s="3"/>
    </row>
    <row r="263" spans="13:13" ht="15" customHeight="1" x14ac:dyDescent="0.25">
      <c r="M263" s="3"/>
    </row>
    <row r="264" spans="13:13" ht="15" customHeight="1" x14ac:dyDescent="0.25">
      <c r="M264" s="3"/>
    </row>
    <row r="265" spans="13:13" ht="15" customHeight="1" x14ac:dyDescent="0.25">
      <c r="M265" s="3"/>
    </row>
  </sheetData>
  <sheetProtection algorithmName="SHA-512" hashValue="Lu7cwL1Bjxcgt2JuWzd1lRtqjK8glquqXUbnnqaR42NrNnoc10AoHZQBCu3A1DP56XcOq8Z/Ms9MQPz2EeIFGQ==" saltValue="m3zNiRZm4e9lO97oiWZ09g==" spinCount="100000" sheet="1" selectLockedCells="1"/>
  <mergeCells count="144">
    <mergeCell ref="D7:L7"/>
    <mergeCell ref="P7:S7"/>
    <mergeCell ref="X26:AE26"/>
    <mergeCell ref="X28:AE28"/>
    <mergeCell ref="X41:Y41"/>
    <mergeCell ref="S49:T49"/>
    <mergeCell ref="N41:O41"/>
    <mergeCell ref="N32:O32"/>
    <mergeCell ref="N36:O36"/>
    <mergeCell ref="N38:O38"/>
    <mergeCell ref="AC49:AD49"/>
    <mergeCell ref="J10:L10"/>
    <mergeCell ref="K12:L12"/>
    <mergeCell ref="N12:P12"/>
    <mergeCell ref="I24:J24"/>
    <mergeCell ref="I26:J26"/>
    <mergeCell ref="I28:J28"/>
    <mergeCell ref="U24:W24"/>
    <mergeCell ref="N20:P20"/>
    <mergeCell ref="K24:R24"/>
    <mergeCell ref="K26:R26"/>
    <mergeCell ref="K28:R28"/>
    <mergeCell ref="K16:M16"/>
    <mergeCell ref="X24:AE24"/>
    <mergeCell ref="X65:Y65"/>
    <mergeCell ref="I62:J62"/>
    <mergeCell ref="E53:F53"/>
    <mergeCell ref="X45:Y45"/>
    <mergeCell ref="X43:Y43"/>
    <mergeCell ref="S45:T45"/>
    <mergeCell ref="S47:T47"/>
    <mergeCell ref="N45:O45"/>
    <mergeCell ref="S43:T43"/>
    <mergeCell ref="D56:H57"/>
    <mergeCell ref="D83:G83"/>
    <mergeCell ref="R83:S83"/>
    <mergeCell ref="I75:J75"/>
    <mergeCell ref="N83:O83"/>
    <mergeCell ref="R77:S77"/>
    <mergeCell ref="R79:S79"/>
    <mergeCell ref="H81:I81"/>
    <mergeCell ref="M81:N81"/>
    <mergeCell ref="H73:I73"/>
    <mergeCell ref="Q73:R73"/>
    <mergeCell ref="D75:G75"/>
    <mergeCell ref="D77:G77"/>
    <mergeCell ref="D79:G79"/>
    <mergeCell ref="N79:O79"/>
    <mergeCell ref="N71:O71"/>
    <mergeCell ref="M73:N73"/>
    <mergeCell ref="N77:O77"/>
    <mergeCell ref="I79:J79"/>
    <mergeCell ref="I77:J77"/>
    <mergeCell ref="X49:Y49"/>
    <mergeCell ref="V79:X79"/>
    <mergeCell ref="Z79:AF79"/>
    <mergeCell ref="R75:S75"/>
    <mergeCell ref="U73:V73"/>
    <mergeCell ref="Y73:Z73"/>
    <mergeCell ref="Z75:AF75"/>
    <mergeCell ref="U53:V53"/>
    <mergeCell ref="AD53:AE53"/>
    <mergeCell ref="V77:X77"/>
    <mergeCell ref="N75:O75"/>
    <mergeCell ref="S69:T69"/>
    <mergeCell ref="X69:Y69"/>
    <mergeCell ref="V75:X75"/>
    <mergeCell ref="AD68:AF68"/>
    <mergeCell ref="I69:J69"/>
    <mergeCell ref="N69:O69"/>
    <mergeCell ref="D49:I49"/>
    <mergeCell ref="S65:T65"/>
    <mergeCell ref="J93:K93"/>
    <mergeCell ref="Y91:Z91"/>
    <mergeCell ref="X93:Y93"/>
    <mergeCell ref="Q91:R91"/>
    <mergeCell ref="N87:O87"/>
    <mergeCell ref="U91:V91"/>
    <mergeCell ref="S87:T87"/>
    <mergeCell ref="I87:J87"/>
    <mergeCell ref="X60:Y60"/>
    <mergeCell ref="S60:T60"/>
    <mergeCell ref="Y81:Z81"/>
    <mergeCell ref="X71:Y71"/>
    <mergeCell ref="S71:T71"/>
    <mergeCell ref="Z77:AF77"/>
    <mergeCell ref="U81:V81"/>
    <mergeCell ref="AD93:AE93"/>
    <mergeCell ref="L91:N91"/>
    <mergeCell ref="I83:J83"/>
    <mergeCell ref="AD91:AE91"/>
    <mergeCell ref="Q81:R81"/>
    <mergeCell ref="V83:X83"/>
    <mergeCell ref="Z83:AF83"/>
    <mergeCell ref="AD86:AE86"/>
    <mergeCell ref="AC62:AD62"/>
    <mergeCell ref="AD81:AE81"/>
    <mergeCell ref="AD73:AE73"/>
    <mergeCell ref="AC47:AD47"/>
    <mergeCell ref="AD3:AH3"/>
    <mergeCell ref="K2:Z3"/>
    <mergeCell ref="AB7:AG7"/>
    <mergeCell ref="AD4:AH4"/>
    <mergeCell ref="K4:Z4"/>
    <mergeCell ref="W7:Y7"/>
    <mergeCell ref="N62:O62"/>
    <mergeCell ref="X32:Y32"/>
    <mergeCell ref="Y53:Z53"/>
    <mergeCell ref="S38:T38"/>
    <mergeCell ref="N47:O47"/>
    <mergeCell ref="AC34:AD34"/>
    <mergeCell ref="AC36:AD36"/>
    <mergeCell ref="AC38:AD38"/>
    <mergeCell ref="AC45:AD45"/>
    <mergeCell ref="U26:W26"/>
    <mergeCell ref="U28:W28"/>
    <mergeCell ref="S32:T32"/>
    <mergeCell ref="N34:O34"/>
    <mergeCell ref="S34:T34"/>
    <mergeCell ref="S36:T36"/>
    <mergeCell ref="S11:AB21"/>
    <mergeCell ref="N18:P18"/>
    <mergeCell ref="AC65:AD65"/>
    <mergeCell ref="AC43:AD43"/>
    <mergeCell ref="S41:T41"/>
    <mergeCell ref="AE31:AF31"/>
    <mergeCell ref="AC57:AF57"/>
    <mergeCell ref="X34:Y34"/>
    <mergeCell ref="D47:I47"/>
    <mergeCell ref="D34:I34"/>
    <mergeCell ref="D43:I43"/>
    <mergeCell ref="X36:Y36"/>
    <mergeCell ref="X38:Y38"/>
    <mergeCell ref="D36:I36"/>
    <mergeCell ref="D38:I38"/>
    <mergeCell ref="AC41:AD41"/>
    <mergeCell ref="N43:O43"/>
    <mergeCell ref="D45:I45"/>
    <mergeCell ref="X47:Y47"/>
    <mergeCell ref="I53:J53"/>
    <mergeCell ref="AC60:AD60"/>
    <mergeCell ref="I60:J60"/>
    <mergeCell ref="N60:O60"/>
    <mergeCell ref="N49:O49"/>
  </mergeCells>
  <phoneticPr fontId="10" type="noConversion"/>
  <conditionalFormatting sqref="M34">
    <cfRule type="expression" dxfId="281" priority="379" stopIfTrue="1">
      <formula>D34="keine Rast"</formula>
    </cfRule>
  </conditionalFormatting>
  <conditionalFormatting sqref="R34">
    <cfRule type="expression" dxfId="280" priority="378" stopIfTrue="1">
      <formula>D34="keine Rast"</formula>
    </cfRule>
  </conditionalFormatting>
  <conditionalFormatting sqref="W34">
    <cfRule type="expression" dxfId="279" priority="377" stopIfTrue="1">
      <formula>D34="keine Rast"</formula>
    </cfRule>
  </conditionalFormatting>
  <conditionalFormatting sqref="AB34">
    <cfRule type="expression" dxfId="278" priority="376" stopIfTrue="1">
      <formula>D34="keine Rast"</formula>
    </cfRule>
  </conditionalFormatting>
  <conditionalFormatting sqref="P34">
    <cfRule type="expression" dxfId="277" priority="375" stopIfTrue="1">
      <formula>D34="keine Rast"</formula>
    </cfRule>
  </conditionalFormatting>
  <conditionalFormatting sqref="U34">
    <cfRule type="expression" dxfId="276" priority="374" stopIfTrue="1">
      <formula>D34="keine Rast"</formula>
    </cfRule>
  </conditionalFormatting>
  <conditionalFormatting sqref="Z34">
    <cfRule type="expression" dxfId="275" priority="373" stopIfTrue="1">
      <formula>D34="keine Rast"</formula>
    </cfRule>
  </conditionalFormatting>
  <conditionalFormatting sqref="AE34">
    <cfRule type="expression" dxfId="274" priority="372" stopIfTrue="1">
      <formula>D34="keine Rast"</formula>
    </cfRule>
  </conditionalFormatting>
  <conditionalFormatting sqref="N34:O34">
    <cfRule type="expression" dxfId="273" priority="371" stopIfTrue="1">
      <formula>$D34="keine rast"</formula>
    </cfRule>
  </conditionalFormatting>
  <conditionalFormatting sqref="S34:T34">
    <cfRule type="expression" dxfId="272" priority="370" stopIfTrue="1">
      <formula>$D34="keine rast"</formula>
    </cfRule>
  </conditionalFormatting>
  <conditionalFormatting sqref="AC34:AD34">
    <cfRule type="expression" dxfId="271" priority="368" stopIfTrue="1">
      <formula>$D34="keine rast"</formula>
    </cfRule>
  </conditionalFormatting>
  <conditionalFormatting sqref="M36">
    <cfRule type="expression" dxfId="270" priority="354" stopIfTrue="1">
      <formula>D36="keine Rast"</formula>
    </cfRule>
  </conditionalFormatting>
  <conditionalFormatting sqref="R36">
    <cfRule type="expression" dxfId="269" priority="353" stopIfTrue="1">
      <formula>D36="keine Rast"</formula>
    </cfRule>
  </conditionalFormatting>
  <conditionalFormatting sqref="W36">
    <cfRule type="expression" dxfId="268" priority="352" stopIfTrue="1">
      <formula>D36="keine Rast"</formula>
    </cfRule>
  </conditionalFormatting>
  <conditionalFormatting sqref="AB36">
    <cfRule type="expression" dxfId="267" priority="351" stopIfTrue="1">
      <formula>D36="keine Rast"</formula>
    </cfRule>
  </conditionalFormatting>
  <conditionalFormatting sqref="P36">
    <cfRule type="expression" dxfId="266" priority="350" stopIfTrue="1">
      <formula>D36="keine Rast"</formula>
    </cfRule>
  </conditionalFormatting>
  <conditionalFormatting sqref="U36">
    <cfRule type="expression" dxfId="265" priority="349" stopIfTrue="1">
      <formula>D36="keine Rast"</formula>
    </cfRule>
  </conditionalFormatting>
  <conditionalFormatting sqref="Z36">
    <cfRule type="expression" dxfId="264" priority="348" stopIfTrue="1">
      <formula>D36="keine Rast"</formula>
    </cfRule>
  </conditionalFormatting>
  <conditionalFormatting sqref="N36:O36">
    <cfRule type="expression" dxfId="263" priority="347" stopIfTrue="1">
      <formula>$D36="keine rast"</formula>
    </cfRule>
  </conditionalFormatting>
  <conditionalFormatting sqref="S36:T36">
    <cfRule type="expression" dxfId="262" priority="346" stopIfTrue="1">
      <formula>$D36="keine rast"</formula>
    </cfRule>
  </conditionalFormatting>
  <conditionalFormatting sqref="AC36:AD36">
    <cfRule type="expression" dxfId="261" priority="343" stopIfTrue="1">
      <formula>$D36="keine rast"</formula>
    </cfRule>
  </conditionalFormatting>
  <conditionalFormatting sqref="AE36">
    <cfRule type="expression" dxfId="260" priority="342" stopIfTrue="1">
      <formula>D36="keine Rast"</formula>
    </cfRule>
  </conditionalFormatting>
  <conditionalFormatting sqref="M38">
    <cfRule type="expression" dxfId="259" priority="328" stopIfTrue="1">
      <formula>D38="keine Rast"</formula>
    </cfRule>
  </conditionalFormatting>
  <conditionalFormatting sqref="R38">
    <cfRule type="expression" dxfId="258" priority="327" stopIfTrue="1">
      <formula>D38="keine Rast"</formula>
    </cfRule>
  </conditionalFormatting>
  <conditionalFormatting sqref="W38">
    <cfRule type="expression" dxfId="257" priority="326" stopIfTrue="1">
      <formula>D38="keine Rast"</formula>
    </cfRule>
  </conditionalFormatting>
  <conditionalFormatting sqref="AB38">
    <cfRule type="expression" dxfId="256" priority="325" stopIfTrue="1">
      <formula>D38="keine Rast"</formula>
    </cfRule>
  </conditionalFormatting>
  <conditionalFormatting sqref="P38">
    <cfRule type="expression" dxfId="255" priority="324" stopIfTrue="1">
      <formula>D38="keine Rast"</formula>
    </cfRule>
  </conditionalFormatting>
  <conditionalFormatting sqref="U38">
    <cfRule type="expression" dxfId="254" priority="323" stopIfTrue="1">
      <formula>D38="keine Rast"</formula>
    </cfRule>
  </conditionalFormatting>
  <conditionalFormatting sqref="Z38">
    <cfRule type="expression" dxfId="253" priority="322" stopIfTrue="1">
      <formula>D38="keine Rast"</formula>
    </cfRule>
  </conditionalFormatting>
  <conditionalFormatting sqref="N38:O38">
    <cfRule type="expression" dxfId="252" priority="321" stopIfTrue="1">
      <formula>$D38="keine rast"</formula>
    </cfRule>
  </conditionalFormatting>
  <conditionalFormatting sqref="S38:T38">
    <cfRule type="expression" dxfId="251" priority="320" stopIfTrue="1">
      <formula>$D38="keine rast"</formula>
    </cfRule>
  </conditionalFormatting>
  <conditionalFormatting sqref="AC38:AD38">
    <cfRule type="expression" dxfId="250" priority="317" stopIfTrue="1">
      <formula>$D38="keine rast"</formula>
    </cfRule>
  </conditionalFormatting>
  <conditionalFormatting sqref="AE38">
    <cfRule type="expression" dxfId="249" priority="316" stopIfTrue="1">
      <formula>D38="keine Rast"</formula>
    </cfRule>
  </conditionalFormatting>
  <conditionalFormatting sqref="X34:Y34">
    <cfRule type="expression" dxfId="248" priority="302" stopIfTrue="1">
      <formula>$D34="keine rast"</formula>
    </cfRule>
  </conditionalFormatting>
  <conditionalFormatting sqref="X36:Y36">
    <cfRule type="expression" dxfId="247" priority="301" stopIfTrue="1">
      <formula>$D36="keine rast"</formula>
    </cfRule>
  </conditionalFormatting>
  <conditionalFormatting sqref="X38:Y38">
    <cfRule type="expression" dxfId="246" priority="300" stopIfTrue="1">
      <formula>$D38="keine rast"</formula>
    </cfRule>
  </conditionalFormatting>
  <conditionalFormatting sqref="M43">
    <cfRule type="expression" dxfId="245" priority="299" stopIfTrue="1">
      <formula>D43="keine Rast"</formula>
    </cfRule>
  </conditionalFormatting>
  <conditionalFormatting sqref="R43">
    <cfRule type="expression" dxfId="244" priority="298" stopIfTrue="1">
      <formula>D43="keine Rast"</formula>
    </cfRule>
  </conditionalFormatting>
  <conditionalFormatting sqref="W43">
    <cfRule type="expression" dxfId="243" priority="297" stopIfTrue="1">
      <formula>D43="keine Rast"</formula>
    </cfRule>
  </conditionalFormatting>
  <conditionalFormatting sqref="AB43">
    <cfRule type="expression" dxfId="242" priority="296" stopIfTrue="1">
      <formula>D43="keine Rast"</formula>
    </cfRule>
  </conditionalFormatting>
  <conditionalFormatting sqref="P43">
    <cfRule type="expression" dxfId="241" priority="295" stopIfTrue="1">
      <formula>D43="keine Rast"</formula>
    </cfRule>
  </conditionalFormatting>
  <conditionalFormatting sqref="U43">
    <cfRule type="expression" dxfId="240" priority="294" stopIfTrue="1">
      <formula>D43="keine Rast"</formula>
    </cfRule>
  </conditionalFormatting>
  <conditionalFormatting sqref="Z43">
    <cfRule type="expression" dxfId="239" priority="293" stopIfTrue="1">
      <formula>D43="keine Rast"</formula>
    </cfRule>
  </conditionalFormatting>
  <conditionalFormatting sqref="AE43">
    <cfRule type="expression" dxfId="238" priority="292" stopIfTrue="1">
      <formula>D43="keine Rast"</formula>
    </cfRule>
  </conditionalFormatting>
  <conditionalFormatting sqref="N43:O43">
    <cfRule type="expression" dxfId="237" priority="291" stopIfTrue="1">
      <formula>$D43="keine rast"</formula>
    </cfRule>
  </conditionalFormatting>
  <conditionalFormatting sqref="S43:T43">
    <cfRule type="expression" dxfId="236" priority="290" stopIfTrue="1">
      <formula>$D43="keine rast"</formula>
    </cfRule>
  </conditionalFormatting>
  <conditionalFormatting sqref="AC43:AD43">
    <cfRule type="expression" dxfId="235" priority="289" stopIfTrue="1">
      <formula>$D43="keine rast"</formula>
    </cfRule>
  </conditionalFormatting>
  <conditionalFormatting sqref="X43:Y43">
    <cfRule type="expression" dxfId="234" priority="288" stopIfTrue="1">
      <formula>$D43="keine rast"</formula>
    </cfRule>
  </conditionalFormatting>
  <conditionalFormatting sqref="M45">
    <cfRule type="expression" dxfId="233" priority="273" stopIfTrue="1">
      <formula>D45="keine Rast"</formula>
    </cfRule>
  </conditionalFormatting>
  <conditionalFormatting sqref="R45">
    <cfRule type="expression" dxfId="232" priority="272" stopIfTrue="1">
      <formula>D45="keine Rast"</formula>
    </cfRule>
  </conditionalFormatting>
  <conditionalFormatting sqref="W45">
    <cfRule type="expression" dxfId="231" priority="271" stopIfTrue="1">
      <formula>D45="keine Rast"</formula>
    </cfRule>
  </conditionalFormatting>
  <conditionalFormatting sqref="AB45">
    <cfRule type="expression" dxfId="230" priority="270" stopIfTrue="1">
      <formula>D45="keine Rast"</formula>
    </cfRule>
  </conditionalFormatting>
  <conditionalFormatting sqref="P45">
    <cfRule type="expression" dxfId="229" priority="269" stopIfTrue="1">
      <formula>D45="keine Rast"</formula>
    </cfRule>
  </conditionalFormatting>
  <conditionalFormatting sqref="U45">
    <cfRule type="expression" dxfId="228" priority="268" stopIfTrue="1">
      <formula>D45="keine Rast"</formula>
    </cfRule>
  </conditionalFormatting>
  <conditionalFormatting sqref="Z45">
    <cfRule type="expression" dxfId="227" priority="267" stopIfTrue="1">
      <formula>D45="keine Rast"</formula>
    </cfRule>
  </conditionalFormatting>
  <conditionalFormatting sqref="AE45">
    <cfRule type="expression" dxfId="226" priority="266" stopIfTrue="1">
      <formula>D45="keine Rast"</formula>
    </cfRule>
  </conditionalFormatting>
  <conditionalFormatting sqref="N45:O45">
    <cfRule type="expression" dxfId="225" priority="265" stopIfTrue="1">
      <formula>$D45="keine rast"</formula>
    </cfRule>
  </conditionalFormatting>
  <conditionalFormatting sqref="S45:T45">
    <cfRule type="expression" dxfId="224" priority="264" stopIfTrue="1">
      <formula>$D45="keine rast"</formula>
    </cfRule>
  </conditionalFormatting>
  <conditionalFormatting sqref="AC45:AD45">
    <cfRule type="expression" dxfId="223" priority="263" stopIfTrue="1">
      <formula>$D45="keine rast"</formula>
    </cfRule>
  </conditionalFormatting>
  <conditionalFormatting sqref="X45:Y45">
    <cfRule type="expression" dxfId="222" priority="262" stopIfTrue="1">
      <formula>$D45="keine rast"</formula>
    </cfRule>
  </conditionalFormatting>
  <conditionalFormatting sqref="M47">
    <cfRule type="expression" dxfId="221" priority="247" stopIfTrue="1">
      <formula>D47="keine Rast"</formula>
    </cfRule>
  </conditionalFormatting>
  <conditionalFormatting sqref="R47">
    <cfRule type="expression" dxfId="220" priority="246" stopIfTrue="1">
      <formula>D47="keine Rast"</formula>
    </cfRule>
  </conditionalFormatting>
  <conditionalFormatting sqref="W47">
    <cfRule type="expression" dxfId="219" priority="245" stopIfTrue="1">
      <formula>D47="keine Rast"</formula>
    </cfRule>
  </conditionalFormatting>
  <conditionalFormatting sqref="AB47">
    <cfRule type="expression" dxfId="218" priority="244" stopIfTrue="1">
      <formula>D47="keine Rast"</formula>
    </cfRule>
  </conditionalFormatting>
  <conditionalFormatting sqref="P47">
    <cfRule type="expression" dxfId="217" priority="243" stopIfTrue="1">
      <formula>D47="keine Rast"</formula>
    </cfRule>
  </conditionalFormatting>
  <conditionalFormatting sqref="U47">
    <cfRule type="expression" dxfId="216" priority="242" stopIfTrue="1">
      <formula>D47="keine Rast"</formula>
    </cfRule>
  </conditionalFormatting>
  <conditionalFormatting sqref="Z47">
    <cfRule type="expression" dxfId="215" priority="241" stopIfTrue="1">
      <formula>D47="keine Rast"</formula>
    </cfRule>
  </conditionalFormatting>
  <conditionalFormatting sqref="AE47">
    <cfRule type="expression" dxfId="214" priority="240" stopIfTrue="1">
      <formula>D47="keine Rast"</formula>
    </cfRule>
  </conditionalFormatting>
  <conditionalFormatting sqref="N47:O47">
    <cfRule type="expression" dxfId="213" priority="239" stopIfTrue="1">
      <formula>$D47="keine rast"</formula>
    </cfRule>
  </conditionalFormatting>
  <conditionalFormatting sqref="S47:T47">
    <cfRule type="expression" dxfId="212" priority="238" stopIfTrue="1">
      <formula>$D47="keine rast"</formula>
    </cfRule>
  </conditionalFormatting>
  <conditionalFormatting sqref="AC47:AD47">
    <cfRule type="expression" dxfId="211" priority="237" stopIfTrue="1">
      <formula>$D47="keine rast"</formula>
    </cfRule>
  </conditionalFormatting>
  <conditionalFormatting sqref="X47:Y47">
    <cfRule type="expression" dxfId="210" priority="236" stopIfTrue="1">
      <formula>$D47="keine rast"</formula>
    </cfRule>
  </conditionalFormatting>
  <conditionalFormatting sqref="AC49:AD49">
    <cfRule type="expression" dxfId="209" priority="217" stopIfTrue="1">
      <formula>$D49="keine rast"</formula>
    </cfRule>
  </conditionalFormatting>
  <conditionalFormatting sqref="M49">
    <cfRule type="expression" dxfId="208" priority="216" stopIfTrue="1">
      <formula>D49="keine rast"</formula>
    </cfRule>
  </conditionalFormatting>
  <conditionalFormatting sqref="P49">
    <cfRule type="expression" dxfId="207" priority="215" stopIfTrue="1">
      <formula>D49="keine Rast"</formula>
    </cfRule>
  </conditionalFormatting>
  <conditionalFormatting sqref="R49">
    <cfRule type="expression" dxfId="206" priority="214" stopIfTrue="1">
      <formula>D49="keine Rast"</formula>
    </cfRule>
  </conditionalFormatting>
  <conditionalFormatting sqref="U49">
    <cfRule type="expression" dxfId="205" priority="213" stopIfTrue="1">
      <formula>D49="keine Rast"</formula>
    </cfRule>
  </conditionalFormatting>
  <conditionalFormatting sqref="W49">
    <cfRule type="expression" dxfId="204" priority="212" stopIfTrue="1">
      <formula>D49="keine Rast"</formula>
    </cfRule>
  </conditionalFormatting>
  <conditionalFormatting sqref="Z49">
    <cfRule type="expression" dxfId="203" priority="211" stopIfTrue="1">
      <formula>D49="keine Rast"</formula>
    </cfRule>
  </conditionalFormatting>
  <conditionalFormatting sqref="AB49">
    <cfRule type="expression" dxfId="202" priority="210" stopIfTrue="1">
      <formula>D49="keine Rast"</formula>
    </cfRule>
  </conditionalFormatting>
  <conditionalFormatting sqref="AE49">
    <cfRule type="expression" dxfId="201" priority="209" stopIfTrue="1">
      <formula>D49="keine Rast"</formula>
    </cfRule>
  </conditionalFormatting>
  <conditionalFormatting sqref="N49:O49">
    <cfRule type="expression" dxfId="200" priority="208" stopIfTrue="1">
      <formula>$D49="keine rast"</formula>
    </cfRule>
  </conditionalFormatting>
  <conditionalFormatting sqref="S49:T49">
    <cfRule type="expression" dxfId="199" priority="207" stopIfTrue="1">
      <formula>$D49="keine rast"</formula>
    </cfRule>
  </conditionalFormatting>
  <conditionalFormatting sqref="X49:Y49">
    <cfRule type="expression" dxfId="198" priority="206" stopIfTrue="1">
      <formula>$D49="keine rast"</formula>
    </cfRule>
  </conditionalFormatting>
  <conditionalFormatting sqref="AC49:AD49">
    <cfRule type="expression" dxfId="197" priority="140" stopIfTrue="1">
      <formula>#REF!="keine rast"</formula>
    </cfRule>
  </conditionalFormatting>
  <conditionalFormatting sqref="AE49">
    <cfRule type="expression" dxfId="196" priority="136" stopIfTrue="1">
      <formula>#REF!="keine Rast"</formula>
    </cfRule>
  </conditionalFormatting>
  <conditionalFormatting sqref="Q73:R73">
    <cfRule type="expression" dxfId="195" priority="132" stopIfTrue="1">
      <formula>$D73="keine rast"</formula>
    </cfRule>
  </conditionalFormatting>
  <conditionalFormatting sqref="Q73:R73">
    <cfRule type="expression" dxfId="194" priority="131" stopIfTrue="1">
      <formula>$D69="keine rast"</formula>
    </cfRule>
  </conditionalFormatting>
  <conditionalFormatting sqref="Q73:R73">
    <cfRule type="expression" dxfId="193" priority="130" stopIfTrue="1">
      <formula>$D69="keine rast"</formula>
    </cfRule>
  </conditionalFormatting>
  <conditionalFormatting sqref="D49:I49 D47:I47 D45:I45 D43:I43 D38:I38 D36:I36 D34:I34">
    <cfRule type="cellIs" dxfId="192" priority="120" stopIfTrue="1" operator="equal">
      <formula>"keine Rast"</formula>
    </cfRule>
  </conditionalFormatting>
  <conditionalFormatting sqref="AC19:AG21">
    <cfRule type="expression" dxfId="191" priority="97" stopIfTrue="1">
      <formula>$W$20="nein"</formula>
    </cfRule>
  </conditionalFormatting>
  <conditionalFormatting sqref="AD53:AE53">
    <cfRule type="expression" dxfId="190" priority="88" stopIfTrue="1">
      <formula>#REF!="keine rast"</formula>
    </cfRule>
  </conditionalFormatting>
  <conditionalFormatting sqref="AD53:AE53">
    <cfRule type="expression" dxfId="189" priority="90" stopIfTrue="1">
      <formula>$D53="keine rast"</formula>
    </cfRule>
  </conditionalFormatting>
  <conditionalFormatting sqref="AD91:AE91">
    <cfRule type="expression" priority="77" stopIfTrue="1">
      <formula>ROUND($AD$91,0)</formula>
    </cfRule>
  </conditionalFormatting>
  <conditionalFormatting sqref="D77:G77">
    <cfRule type="cellIs" dxfId="188" priority="72" stopIfTrue="1" operator="equal">
      <formula>"keine 2. Gabe"</formula>
    </cfRule>
  </conditionalFormatting>
  <conditionalFormatting sqref="D79:G79">
    <cfRule type="cellIs" dxfId="187" priority="71" stopIfTrue="1" operator="equal">
      <formula>"keine 3. Gabe"</formula>
    </cfRule>
  </conditionalFormatting>
  <conditionalFormatting sqref="D83:G83">
    <cfRule type="cellIs" dxfId="186" priority="70" stopIfTrue="1" operator="equal">
      <formula>"keine 4. Gabe"</formula>
    </cfRule>
  </conditionalFormatting>
  <conditionalFormatting sqref="M32:Z32">
    <cfRule type="expression" dxfId="185" priority="69" stopIfTrue="1">
      <formula>$D34="keine rast"</formula>
    </cfRule>
  </conditionalFormatting>
  <conditionalFormatting sqref="H83">
    <cfRule type="expression" dxfId="184" priority="586" stopIfTrue="1">
      <formula>#REF!="keine 4. Gabe"</formula>
    </cfRule>
  </conditionalFormatting>
  <conditionalFormatting sqref="H79">
    <cfRule type="expression" dxfId="183" priority="587" stopIfTrue="1">
      <formula>#REF!="keine 3. Gabe"</formula>
    </cfRule>
  </conditionalFormatting>
  <conditionalFormatting sqref="H77">
    <cfRule type="expression" dxfId="182" priority="588" stopIfTrue="1">
      <formula>#REF!="keine 2. Gabe"</formula>
    </cfRule>
  </conditionalFormatting>
  <conditionalFormatting sqref="R71:T71 V77:X77 Z77:AF77 I77:T77">
    <cfRule type="expression" dxfId="181" priority="68" stopIfTrue="1">
      <formula>$D$77="keine 2. Gabe"</formula>
    </cfRule>
  </conditionalFormatting>
  <conditionalFormatting sqref="W71:Y71 V79:X79 I79:T79">
    <cfRule type="expression" dxfId="180" priority="67" stopIfTrue="1">
      <formula>$D$79="keine 3. Gabe"</formula>
    </cfRule>
  </conditionalFormatting>
  <conditionalFormatting sqref="V83:X83 I83:T83">
    <cfRule type="expression" dxfId="179" priority="66" stopIfTrue="1">
      <formula>$D$83="keine 4. Gabe"</formula>
    </cfRule>
  </conditionalFormatting>
  <conditionalFormatting sqref="Z79:AF79">
    <cfRule type="expression" dxfId="178" priority="64" stopIfTrue="1">
      <formula>$D$79="keine 3. gabe"</formula>
    </cfRule>
  </conditionalFormatting>
  <conditionalFormatting sqref="Z83:AF83">
    <cfRule type="expression" dxfId="177" priority="63" stopIfTrue="1">
      <formula>$D$83="keine 4. gabe"</formula>
    </cfRule>
  </conditionalFormatting>
  <conditionalFormatting sqref="N43:O43">
    <cfRule type="expression" dxfId="176" priority="48" stopIfTrue="1">
      <formula>$D43="keine rast"</formula>
    </cfRule>
  </conditionalFormatting>
  <conditionalFormatting sqref="N45:O45">
    <cfRule type="expression" dxfId="175" priority="47" stopIfTrue="1">
      <formula>$D45="keine rast"</formula>
    </cfRule>
  </conditionalFormatting>
  <conditionalFormatting sqref="N47:O47">
    <cfRule type="expression" dxfId="174" priority="46" stopIfTrue="1">
      <formula>$D47="keine rast"</formula>
    </cfRule>
  </conditionalFormatting>
  <conditionalFormatting sqref="N49:O49">
    <cfRule type="expression" dxfId="173" priority="45" stopIfTrue="1">
      <formula>$D49="keine rast"</formula>
    </cfRule>
  </conditionalFormatting>
  <conditionalFormatting sqref="Q81:R81">
    <cfRule type="expression" dxfId="172" priority="44" stopIfTrue="1">
      <formula>$D81="keine rast"</formula>
    </cfRule>
  </conditionalFormatting>
  <conditionalFormatting sqref="Q81:R81">
    <cfRule type="expression" dxfId="171" priority="43" stopIfTrue="1">
      <formula>$D79="keine rast"</formula>
    </cfRule>
  </conditionalFormatting>
  <conditionalFormatting sqref="Q81:R81">
    <cfRule type="expression" dxfId="170" priority="42" stopIfTrue="1">
      <formula>$D79="keine rast"</formula>
    </cfRule>
  </conditionalFormatting>
  <conditionalFormatting sqref="I26:J26">
    <cfRule type="expression" dxfId="169" priority="15">
      <formula>$K26=""</formula>
    </cfRule>
  </conditionalFormatting>
  <conditionalFormatting sqref="K26:R26">
    <cfRule type="expression" dxfId="168" priority="14">
      <formula>$K26=""</formula>
    </cfRule>
  </conditionalFormatting>
  <conditionalFormatting sqref="S26">
    <cfRule type="expression" dxfId="167" priority="13">
      <formula>$K26=""</formula>
    </cfRule>
  </conditionalFormatting>
  <conditionalFormatting sqref="I28:J28">
    <cfRule type="expression" dxfId="166" priority="12">
      <formula>$K28=""</formula>
    </cfRule>
  </conditionalFormatting>
  <conditionalFormatting sqref="K28:R28">
    <cfRule type="expression" dxfId="165" priority="11">
      <formula>$K28=""</formula>
    </cfRule>
  </conditionalFormatting>
  <conditionalFormatting sqref="S28">
    <cfRule type="expression" dxfId="164" priority="10">
      <formula>$K28=""</formula>
    </cfRule>
  </conditionalFormatting>
  <conditionalFormatting sqref="U24:W24">
    <cfRule type="expression" dxfId="163" priority="9">
      <formula>$X24=""</formula>
    </cfRule>
  </conditionalFormatting>
  <conditionalFormatting sqref="X24:AE24">
    <cfRule type="expression" dxfId="162" priority="8">
      <formula>$X24=""</formula>
    </cfRule>
  </conditionalFormatting>
  <conditionalFormatting sqref="AF24">
    <cfRule type="expression" dxfId="161" priority="7">
      <formula>$X24=""</formula>
    </cfRule>
  </conditionalFormatting>
  <conditionalFormatting sqref="U26:W26">
    <cfRule type="expression" dxfId="160" priority="6">
      <formula>$X26=""</formula>
    </cfRule>
  </conditionalFormatting>
  <conditionalFormatting sqref="X26:AE26">
    <cfRule type="expression" dxfId="159" priority="5">
      <formula>$X26=""</formula>
    </cfRule>
  </conditionalFormatting>
  <conditionalFormatting sqref="AF26">
    <cfRule type="expression" dxfId="158" priority="4">
      <formula>$X26=""</formula>
    </cfRule>
  </conditionalFormatting>
  <conditionalFormatting sqref="U28:W28">
    <cfRule type="expression" dxfId="157" priority="3">
      <formula>$X28=""</formula>
    </cfRule>
  </conditionalFormatting>
  <conditionalFormatting sqref="X28:AE28">
    <cfRule type="expression" dxfId="156" priority="2">
      <formula>$X28=""</formula>
    </cfRule>
  </conditionalFormatting>
  <conditionalFormatting sqref="AF28">
    <cfRule type="expression" dxfId="155" priority="1">
      <formula>$X28=""</formula>
    </cfRule>
  </conditionalFormatting>
  <dataValidations count="1">
    <dataValidation type="list" allowBlank="1" showInputMessage="1" showErrorMessage="1" sqref="AF28 AF26 S26 S24 AF24 S28" xr:uid="{00000000-0002-0000-0400-000000000000}">
      <formula1>"X"</formula1>
    </dataValidation>
  </dataValidations>
  <printOptions horizontalCentered="1"/>
  <pageMargins left="0.70866141732283472" right="0.70866141732283472" top="0.39370078740157483" bottom="0.39370078740157483" header="0.51181102362204722" footer="0.51181102362204722"/>
  <pageSetup paperSize="9" orientation="portrait" r:id="rId1"/>
  <headerFooter alignWithMargins="0">
    <oddFooter>&amp;R&amp;"Arial,Fett"www.bierbrauerei.net</oddFooter>
  </headerFooter>
  <ignoredErrors>
    <ignoredError sqref="X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11</xdr:col>
                    <xdr:colOff>114300</xdr:colOff>
                    <xdr:row>51</xdr:row>
                    <xdr:rowOff>114300</xdr:rowOff>
                  </from>
                  <to>
                    <xdr:col>16</xdr:col>
                    <xdr:colOff>152400</xdr:colOff>
                    <xdr:row>53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AZ265"/>
  <sheetViews>
    <sheetView showGridLines="0" showRowColHeaders="0" showRuler="0" showWhiteSpace="0" zoomScale="130" zoomScaleNormal="130" zoomScaleSheetLayoutView="120" zoomScalePageLayoutView="130" workbookViewId="0">
      <selection activeCell="S41" sqref="S41:T41"/>
    </sheetView>
  </sheetViews>
  <sheetFormatPr baseColWidth="10" defaultColWidth="2.88671875" defaultRowHeight="15" customHeight="1" x14ac:dyDescent="0.25"/>
  <cols>
    <col min="1" max="1" width="1.109375" style="2" customWidth="1"/>
    <col min="2" max="3" width="0.44140625" style="2" customWidth="1"/>
    <col min="4" max="4" width="3.33203125" style="2" customWidth="1"/>
    <col min="5" max="8" width="2.88671875" style="2" customWidth="1"/>
    <col min="9" max="9" width="3.6640625" style="2" customWidth="1"/>
    <col min="10" max="16" width="2.88671875" style="2" customWidth="1"/>
    <col min="17" max="17" width="3.33203125" style="2" customWidth="1"/>
    <col min="18" max="32" width="2.88671875" style="2" customWidth="1"/>
    <col min="33" max="33" width="1.6640625" style="2" customWidth="1"/>
    <col min="34" max="34" width="0.44140625" style="2" customWidth="1"/>
    <col min="35" max="40" width="2.88671875" style="2" customWidth="1"/>
    <col min="41" max="43" width="2.88671875" style="2" hidden="1" customWidth="1"/>
    <col min="44" max="52" width="4.109375" style="93" hidden="1" customWidth="1"/>
    <col min="53" max="16384" width="2.88671875" style="2"/>
  </cols>
  <sheetData>
    <row r="1" spans="2:52" ht="6" customHeight="1" thickBot="1" x14ac:dyDescent="0.3"/>
    <row r="2" spans="2:52" ht="15" customHeight="1" x14ac:dyDescent="0.25">
      <c r="B2" s="84"/>
      <c r="C2" s="85"/>
      <c r="D2" s="85"/>
      <c r="E2" s="85"/>
      <c r="F2" s="85"/>
      <c r="G2" s="85"/>
      <c r="H2" s="85"/>
      <c r="I2" s="85"/>
      <c r="J2" s="86"/>
      <c r="K2" s="1048" t="s">
        <v>37</v>
      </c>
      <c r="L2" s="1049"/>
      <c r="M2" s="1049"/>
      <c r="N2" s="1049"/>
      <c r="O2" s="1049"/>
      <c r="P2" s="1049"/>
      <c r="Q2" s="1049"/>
      <c r="R2" s="1049"/>
      <c r="S2" s="1049"/>
      <c r="T2" s="1049"/>
      <c r="U2" s="1049"/>
      <c r="V2" s="1049"/>
      <c r="W2" s="1049"/>
      <c r="X2" s="1049"/>
      <c r="Y2" s="1049"/>
      <c r="Z2" s="1050"/>
      <c r="AA2" s="6"/>
      <c r="AB2" s="6"/>
      <c r="AC2" s="6"/>
      <c r="AD2" s="6"/>
      <c r="AE2" s="6"/>
      <c r="AF2" s="6"/>
      <c r="AG2" s="6"/>
      <c r="AH2" s="67" t="s">
        <v>17</v>
      </c>
    </row>
    <row r="3" spans="2:52" ht="15" customHeight="1" x14ac:dyDescent="0.25">
      <c r="B3" s="87"/>
      <c r="C3" s="97"/>
      <c r="D3" s="97"/>
      <c r="E3" s="97"/>
      <c r="F3" s="506"/>
      <c r="G3" s="506"/>
      <c r="H3" s="98"/>
      <c r="I3" s="97"/>
      <c r="J3" s="1"/>
      <c r="K3" s="1051"/>
      <c r="L3" s="1052"/>
      <c r="M3" s="1052"/>
      <c r="N3" s="1052"/>
      <c r="O3" s="1052"/>
      <c r="P3" s="1052"/>
      <c r="Q3" s="1052"/>
      <c r="R3" s="1052"/>
      <c r="S3" s="1052"/>
      <c r="T3" s="1052"/>
      <c r="U3" s="1052"/>
      <c r="V3" s="1052"/>
      <c r="W3" s="1052"/>
      <c r="X3" s="1052"/>
      <c r="Y3" s="1052"/>
      <c r="Z3" s="1053"/>
      <c r="AA3" s="3"/>
      <c r="AB3" s="3"/>
      <c r="AC3" s="4" t="s">
        <v>18</v>
      </c>
      <c r="AD3" s="858">
        <f>vorbereitung!AE3</f>
        <v>43369</v>
      </c>
      <c r="AE3" s="858"/>
      <c r="AF3" s="858"/>
      <c r="AG3" s="858"/>
      <c r="AH3" s="859"/>
    </row>
    <row r="4" spans="2:52" ht="19.2" thickBot="1" x14ac:dyDescent="0.3">
      <c r="B4" s="88"/>
      <c r="C4" s="89"/>
      <c r="D4" s="89"/>
      <c r="E4" s="89"/>
      <c r="F4" s="90"/>
      <c r="G4" s="91"/>
      <c r="H4" s="89"/>
      <c r="I4" s="89"/>
      <c r="J4" s="92"/>
      <c r="K4" s="1054"/>
      <c r="L4" s="1055"/>
      <c r="M4" s="1055"/>
      <c r="N4" s="1055"/>
      <c r="O4" s="1055"/>
      <c r="P4" s="1055"/>
      <c r="Q4" s="1055"/>
      <c r="R4" s="1055"/>
      <c r="S4" s="1055"/>
      <c r="T4" s="1055"/>
      <c r="U4" s="1055"/>
      <c r="V4" s="1055"/>
      <c r="W4" s="1055"/>
      <c r="X4" s="1055"/>
      <c r="Y4" s="1055"/>
      <c r="Z4" s="1056"/>
      <c r="AA4" s="19"/>
      <c r="AB4" s="19"/>
      <c r="AC4" s="20" t="s">
        <v>26</v>
      </c>
      <c r="AD4" s="929">
        <f>vorbereitung!AE4</f>
        <v>43320</v>
      </c>
      <c r="AE4" s="929"/>
      <c r="AF4" s="929"/>
      <c r="AG4" s="929"/>
      <c r="AH4" s="930"/>
    </row>
    <row r="5" spans="2:52" s="3" customFormat="1" ht="3.75" customHeight="1" thickBot="1" x14ac:dyDescent="0.3">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R5" s="99"/>
      <c r="AS5" s="99"/>
      <c r="AT5" s="99"/>
      <c r="AU5" s="99"/>
      <c r="AV5" s="99"/>
      <c r="AW5" s="99"/>
      <c r="AX5" s="99"/>
      <c r="AY5" s="99"/>
      <c r="AZ5" s="99"/>
    </row>
    <row r="6" spans="2:52" s="10" customFormat="1" ht="3.75" customHeight="1" x14ac:dyDescent="0.25">
      <c r="B6" s="8"/>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9"/>
      <c r="AR6" s="93"/>
      <c r="AS6" s="93"/>
      <c r="AT6" s="93"/>
      <c r="AU6" s="93"/>
      <c r="AV6" s="93"/>
      <c r="AW6" s="93"/>
      <c r="AX6" s="93"/>
      <c r="AY6" s="93"/>
      <c r="AZ6" s="93"/>
    </row>
    <row r="7" spans="2:52" ht="14.25" customHeight="1" x14ac:dyDescent="0.25">
      <c r="B7" s="16"/>
      <c r="C7" s="3"/>
      <c r="D7" s="1072" t="str">
        <f>IF(ISBLANK(rezeptkarte!D7),"",rezeptkarte!D7)</f>
        <v/>
      </c>
      <c r="E7" s="1073"/>
      <c r="F7" s="1073"/>
      <c r="G7" s="1073"/>
      <c r="H7" s="1073"/>
      <c r="I7" s="1073"/>
      <c r="J7" s="1073"/>
      <c r="K7" s="1073"/>
      <c r="L7" s="1074"/>
      <c r="M7" s="306"/>
      <c r="N7" s="306"/>
      <c r="O7" s="4" t="s">
        <v>131</v>
      </c>
      <c r="P7" s="974" t="str">
        <f>IF(ISBLANK(vorbereitung!G7),"",vorbereitung!G7)</f>
        <v/>
      </c>
      <c r="Q7" s="975"/>
      <c r="R7" s="975"/>
      <c r="S7" s="976"/>
      <c r="T7" s="3"/>
      <c r="U7" s="3"/>
      <c r="V7" s="4" t="s">
        <v>0</v>
      </c>
      <c r="W7" s="940" t="str">
        <f>IF(ISBLANK(vorbereitung!O7),"",vorbereitung!O7)</f>
        <v/>
      </c>
      <c r="X7" s="941"/>
      <c r="Y7" s="942"/>
      <c r="Z7" s="3"/>
      <c r="AA7" s="4" t="s">
        <v>97</v>
      </c>
      <c r="AB7" s="1039" t="str">
        <f>rezeptkarte!AB7</f>
        <v>Bitte wählen!</v>
      </c>
      <c r="AC7" s="1040"/>
      <c r="AD7" s="1040"/>
      <c r="AE7" s="1040"/>
      <c r="AF7" s="1040"/>
      <c r="AG7" s="1041"/>
      <c r="AH7" s="17"/>
    </row>
    <row r="8" spans="2:52" s="10" customFormat="1" ht="3.75" customHeight="1" x14ac:dyDescent="0.25">
      <c r="B8" s="8"/>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9"/>
      <c r="AR8" s="93"/>
      <c r="AS8" s="93"/>
      <c r="AT8" s="93"/>
      <c r="AU8" s="93"/>
      <c r="AV8" s="93"/>
      <c r="AW8" s="93"/>
      <c r="AX8" s="93"/>
      <c r="AY8" s="93"/>
      <c r="AZ8" s="93"/>
    </row>
    <row r="9" spans="2:52" s="10" customFormat="1" ht="3" customHeight="1" x14ac:dyDescent="0.25">
      <c r="B9" s="8"/>
      <c r="C9" s="48"/>
      <c r="D9" s="52"/>
      <c r="E9" s="52"/>
      <c r="F9" s="52"/>
      <c r="G9" s="52"/>
      <c r="H9" s="52"/>
      <c r="I9" s="52"/>
      <c r="J9" s="52"/>
      <c r="K9" s="52"/>
      <c r="L9" s="52"/>
      <c r="M9" s="52"/>
      <c r="N9" s="52"/>
      <c r="O9" s="52"/>
      <c r="P9" s="52"/>
      <c r="Q9" s="537"/>
      <c r="R9" s="44"/>
      <c r="S9" s="44"/>
      <c r="T9" s="44"/>
      <c r="U9" s="44"/>
      <c r="V9" s="44"/>
      <c r="W9" s="44"/>
      <c r="X9" s="44"/>
      <c r="Y9" s="44"/>
      <c r="Z9" s="44"/>
      <c r="AA9" s="44"/>
      <c r="AB9" s="44"/>
      <c r="AC9" s="44"/>
      <c r="AD9" s="44"/>
      <c r="AE9" s="44"/>
      <c r="AF9" s="44"/>
      <c r="AG9" s="44"/>
      <c r="AH9" s="9"/>
      <c r="AR9" s="93"/>
      <c r="AS9" s="93"/>
      <c r="AT9" s="93"/>
      <c r="AU9" s="93"/>
      <c r="AV9" s="93"/>
      <c r="AW9" s="93"/>
      <c r="AX9" s="93"/>
      <c r="AY9" s="93"/>
      <c r="AZ9" s="93"/>
    </row>
    <row r="10" spans="2:52" s="10" customFormat="1" ht="12.75" customHeight="1" x14ac:dyDescent="0.25">
      <c r="B10" s="8"/>
      <c r="C10" s="535"/>
      <c r="D10" s="39"/>
      <c r="E10" s="41" t="s">
        <v>508</v>
      </c>
      <c r="F10" s="11"/>
      <c r="G10" s="11"/>
      <c r="H10" s="11"/>
      <c r="I10" s="11"/>
      <c r="J10" s="1086" t="str">
        <f>rezeptkarte!L16</f>
        <v>0,0 kg</v>
      </c>
      <c r="K10" s="1087"/>
      <c r="L10" s="1088"/>
      <c r="M10" s="11"/>
      <c r="N10" s="11"/>
      <c r="O10" s="39"/>
      <c r="P10" s="11"/>
      <c r="Q10" s="12"/>
      <c r="R10" s="306"/>
      <c r="S10" s="306" t="s">
        <v>93</v>
      </c>
      <c r="T10" s="223"/>
      <c r="U10" s="44"/>
      <c r="V10" s="44"/>
      <c r="W10" s="223"/>
      <c r="X10" s="44"/>
      <c r="Y10" s="538"/>
      <c r="Z10" s="44"/>
      <c r="AA10" s="44"/>
      <c r="AB10" s="44"/>
      <c r="AC10" s="228"/>
      <c r="AD10" s="44"/>
      <c r="AE10" s="44"/>
      <c r="AF10" s="223"/>
      <c r="AG10" s="44"/>
      <c r="AH10" s="9"/>
      <c r="AO10" s="2"/>
      <c r="AP10" s="2"/>
      <c r="AR10" s="93"/>
      <c r="AS10" s="93"/>
      <c r="AT10" s="93"/>
      <c r="AU10" s="93"/>
      <c r="AV10" s="93"/>
      <c r="AW10" s="93"/>
      <c r="AX10" s="93"/>
      <c r="AY10" s="93"/>
      <c r="AZ10" s="93"/>
    </row>
    <row r="11" spans="2:52" s="10" customFormat="1" ht="3" customHeight="1" x14ac:dyDescent="0.25">
      <c r="B11" s="8"/>
      <c r="C11" s="533"/>
      <c r="D11" s="39"/>
      <c r="E11" s="39"/>
      <c r="F11" s="39"/>
      <c r="G11" s="39"/>
      <c r="H11" s="39"/>
      <c r="I11" s="39"/>
      <c r="J11" s="39"/>
      <c r="K11" s="39"/>
      <c r="L11" s="39"/>
      <c r="M11" s="39"/>
      <c r="N11" s="39"/>
      <c r="O11" s="39"/>
      <c r="P11" s="39"/>
      <c r="Q11" s="534"/>
      <c r="R11" s="44"/>
      <c r="S11" s="1015" t="str">
        <f>IF(ISBLANK(rezeptkarte!U21),"",rezeptkarte!U21)</f>
        <v/>
      </c>
      <c r="T11" s="1016"/>
      <c r="U11" s="1016"/>
      <c r="V11" s="1016"/>
      <c r="W11" s="1016"/>
      <c r="X11" s="1016"/>
      <c r="Y11" s="1016"/>
      <c r="Z11" s="1016"/>
      <c r="AA11" s="1016"/>
      <c r="AB11" s="1017"/>
      <c r="AC11" s="44"/>
      <c r="AD11" s="44"/>
      <c r="AE11" s="44"/>
      <c r="AF11" s="44"/>
      <c r="AG11" s="44"/>
      <c r="AH11" s="9"/>
      <c r="AR11" s="93"/>
      <c r="AS11" s="93"/>
      <c r="AT11" s="93"/>
      <c r="AU11" s="93"/>
      <c r="AV11" s="93"/>
      <c r="AW11" s="93"/>
      <c r="AX11" s="93"/>
      <c r="AY11" s="93"/>
      <c r="AZ11" s="93"/>
    </row>
    <row r="12" spans="2:52" s="10" customFormat="1" ht="12.75" customHeight="1" x14ac:dyDescent="0.25">
      <c r="B12" s="8"/>
      <c r="C12" s="535"/>
      <c r="D12" s="390" t="s">
        <v>25</v>
      </c>
      <c r="E12" s="41" t="s">
        <v>509</v>
      </c>
      <c r="F12" s="11"/>
      <c r="G12" s="11"/>
      <c r="H12" s="11"/>
      <c r="I12" s="11"/>
      <c r="J12" s="11"/>
      <c r="K12" s="1089">
        <f>rezeptkarte!V16</f>
        <v>0</v>
      </c>
      <c r="L12" s="1090"/>
      <c r="M12" s="488" t="s">
        <v>422</v>
      </c>
      <c r="N12" s="1091" t="str">
        <f>rezeptkarte!Y16</f>
        <v/>
      </c>
      <c r="O12" s="1092"/>
      <c r="P12" s="1093"/>
      <c r="Q12" s="12"/>
      <c r="R12" s="44"/>
      <c r="S12" s="1018"/>
      <c r="T12" s="1019"/>
      <c r="U12" s="1019"/>
      <c r="V12" s="1019"/>
      <c r="W12" s="1019"/>
      <c r="X12" s="1019"/>
      <c r="Y12" s="1019"/>
      <c r="Z12" s="1019"/>
      <c r="AA12" s="1019"/>
      <c r="AB12" s="1020"/>
      <c r="AC12" s="228"/>
      <c r="AD12" s="44"/>
      <c r="AE12" s="44"/>
      <c r="AF12" s="223"/>
      <c r="AG12" s="44"/>
      <c r="AH12" s="9"/>
      <c r="AO12" s="2"/>
      <c r="AP12" s="2"/>
      <c r="AR12" s="93"/>
      <c r="AS12" s="93"/>
      <c r="AT12" s="93"/>
      <c r="AU12" s="93"/>
      <c r="AV12" s="93"/>
      <c r="AW12" s="93"/>
      <c r="AX12" s="93"/>
      <c r="AY12" s="93"/>
      <c r="AZ12" s="93"/>
    </row>
    <row r="13" spans="2:52" s="10" customFormat="1" ht="3" customHeight="1" x14ac:dyDescent="0.25">
      <c r="B13" s="8"/>
      <c r="C13" s="533"/>
      <c r="D13" s="39"/>
      <c r="E13" s="39"/>
      <c r="F13" s="39"/>
      <c r="G13" s="39"/>
      <c r="H13" s="39"/>
      <c r="I13" s="39"/>
      <c r="J13" s="39"/>
      <c r="K13" s="39"/>
      <c r="L13" s="39"/>
      <c r="M13" s="39"/>
      <c r="N13" s="39"/>
      <c r="O13" s="39"/>
      <c r="P13" s="39"/>
      <c r="Q13" s="534"/>
      <c r="R13" s="44"/>
      <c r="S13" s="1018"/>
      <c r="T13" s="1019"/>
      <c r="U13" s="1019"/>
      <c r="V13" s="1019"/>
      <c r="W13" s="1019"/>
      <c r="X13" s="1019"/>
      <c r="Y13" s="1019"/>
      <c r="Z13" s="1019"/>
      <c r="AA13" s="1019"/>
      <c r="AB13" s="1020"/>
      <c r="AC13" s="44"/>
      <c r="AD13" s="44"/>
      <c r="AE13" s="44"/>
      <c r="AF13" s="44"/>
      <c r="AG13" s="44"/>
      <c r="AH13" s="9"/>
      <c r="AR13" s="93"/>
      <c r="AS13" s="93"/>
      <c r="AT13" s="93"/>
      <c r="AU13" s="93"/>
      <c r="AV13" s="93"/>
      <c r="AW13" s="93"/>
      <c r="AX13" s="93"/>
      <c r="AY13" s="93"/>
      <c r="AZ13" s="93"/>
    </row>
    <row r="14" spans="2:52" s="10" customFormat="1" ht="12.75" customHeight="1" x14ac:dyDescent="0.25">
      <c r="B14" s="8"/>
      <c r="C14" s="536"/>
      <c r="D14" s="31" t="s">
        <v>25</v>
      </c>
      <c r="E14" s="41" t="s">
        <v>510</v>
      </c>
      <c r="F14" s="11"/>
      <c r="G14" s="11"/>
      <c r="H14" s="11"/>
      <c r="I14" s="11"/>
      <c r="J14" s="39"/>
      <c r="K14" s="11"/>
      <c r="L14" s="11"/>
      <c r="M14" s="13"/>
      <c r="N14" s="11"/>
      <c r="O14" s="11"/>
      <c r="P14" s="11"/>
      <c r="Q14" s="12"/>
      <c r="R14" s="44"/>
      <c r="S14" s="1018"/>
      <c r="T14" s="1019"/>
      <c r="U14" s="1019"/>
      <c r="V14" s="1019"/>
      <c r="W14" s="1019"/>
      <c r="X14" s="1019"/>
      <c r="Y14" s="1019"/>
      <c r="Z14" s="1019"/>
      <c r="AA14" s="1019"/>
      <c r="AB14" s="1020"/>
      <c r="AC14" s="228"/>
      <c r="AD14" s="44"/>
      <c r="AE14" s="44"/>
      <c r="AF14" s="223"/>
      <c r="AG14" s="44"/>
      <c r="AH14" s="9"/>
      <c r="AO14" s="463" t="s">
        <v>106</v>
      </c>
      <c r="AP14" s="463" t="s">
        <v>105</v>
      </c>
      <c r="AR14" s="93"/>
      <c r="AS14" s="93"/>
      <c r="AT14" s="93"/>
      <c r="AU14" s="93"/>
      <c r="AV14" s="93"/>
      <c r="AW14" s="93"/>
      <c r="AX14" s="93"/>
      <c r="AY14" s="93"/>
      <c r="AZ14" s="93"/>
    </row>
    <row r="15" spans="2:52" s="10" customFormat="1" ht="3" customHeight="1" x14ac:dyDescent="0.25">
      <c r="B15" s="8"/>
      <c r="C15" s="533"/>
      <c r="D15" s="39"/>
      <c r="E15" s="39"/>
      <c r="F15" s="39"/>
      <c r="G15" s="39"/>
      <c r="H15" s="39"/>
      <c r="I15" s="39"/>
      <c r="J15" s="39"/>
      <c r="K15" s="39"/>
      <c r="L15" s="39"/>
      <c r="M15" s="39"/>
      <c r="N15" s="39"/>
      <c r="O15" s="39"/>
      <c r="P15" s="39"/>
      <c r="Q15" s="534"/>
      <c r="R15" s="44"/>
      <c r="S15" s="1018"/>
      <c r="T15" s="1019"/>
      <c r="U15" s="1019"/>
      <c r="V15" s="1019"/>
      <c r="W15" s="1019"/>
      <c r="X15" s="1019"/>
      <c r="Y15" s="1019"/>
      <c r="Z15" s="1019"/>
      <c r="AA15" s="1019"/>
      <c r="AB15" s="1020"/>
      <c r="AC15" s="44"/>
      <c r="AD15" s="44"/>
      <c r="AE15" s="44"/>
      <c r="AF15" s="44"/>
      <c r="AG15" s="44"/>
      <c r="AH15" s="9"/>
      <c r="AR15" s="93"/>
      <c r="AS15" s="93"/>
      <c r="AT15" s="93"/>
      <c r="AU15" s="93"/>
      <c r="AV15" s="93"/>
      <c r="AW15" s="93"/>
      <c r="AX15" s="93"/>
      <c r="AY15" s="93"/>
      <c r="AZ15" s="93"/>
    </row>
    <row r="16" spans="2:52" s="10" customFormat="1" ht="12.75" customHeight="1" x14ac:dyDescent="0.25">
      <c r="B16" s="8"/>
      <c r="C16" s="536"/>
      <c r="D16" s="488"/>
      <c r="E16" s="11"/>
      <c r="F16" s="11"/>
      <c r="G16" s="11"/>
      <c r="H16" s="13"/>
      <c r="I16" s="13"/>
      <c r="J16" s="13" t="s">
        <v>23</v>
      </c>
      <c r="K16" s="1101" t="str">
        <f>IF(ISBLANK('sud-journal'!K16),"",'sud-journal'!K16)</f>
        <v/>
      </c>
      <c r="L16" s="1102"/>
      <c r="M16" s="1103"/>
      <c r="N16" s="488"/>
      <c r="O16" s="11"/>
      <c r="P16" s="11"/>
      <c r="Q16" s="12"/>
      <c r="R16" s="44"/>
      <c r="S16" s="1018"/>
      <c r="T16" s="1019"/>
      <c r="U16" s="1019"/>
      <c r="V16" s="1019"/>
      <c r="W16" s="1019"/>
      <c r="X16" s="1019"/>
      <c r="Y16" s="1019"/>
      <c r="Z16" s="1019"/>
      <c r="AA16" s="1019"/>
      <c r="AB16" s="1020"/>
      <c r="AC16" s="44"/>
      <c r="AD16" s="44"/>
      <c r="AE16" s="44"/>
      <c r="AF16" s="44"/>
      <c r="AG16" s="44"/>
      <c r="AH16" s="9"/>
      <c r="AO16" s="466"/>
      <c r="AP16" s="467"/>
      <c r="AR16" s="93"/>
      <c r="AS16" s="93"/>
      <c r="AT16" s="93"/>
      <c r="AU16" s="93"/>
      <c r="AV16" s="93"/>
      <c r="AW16" s="93"/>
      <c r="AX16" s="93"/>
      <c r="AY16" s="93"/>
      <c r="AZ16" s="93"/>
    </row>
    <row r="17" spans="2:52" s="10" customFormat="1" ht="3" customHeight="1" x14ac:dyDescent="0.25">
      <c r="B17" s="8"/>
      <c r="C17" s="533"/>
      <c r="D17" s="39"/>
      <c r="E17" s="39"/>
      <c r="F17" s="39"/>
      <c r="G17" s="39"/>
      <c r="H17" s="39"/>
      <c r="I17" s="39"/>
      <c r="J17" s="39"/>
      <c r="K17" s="39"/>
      <c r="L17" s="39"/>
      <c r="M17" s="39"/>
      <c r="N17" s="39"/>
      <c r="O17" s="39"/>
      <c r="P17" s="39"/>
      <c r="Q17" s="534"/>
      <c r="R17" s="44"/>
      <c r="S17" s="1018"/>
      <c r="T17" s="1019"/>
      <c r="U17" s="1019"/>
      <c r="V17" s="1019"/>
      <c r="W17" s="1019"/>
      <c r="X17" s="1019"/>
      <c r="Y17" s="1019"/>
      <c r="Z17" s="1019"/>
      <c r="AA17" s="1019"/>
      <c r="AB17" s="1020"/>
      <c r="AC17" s="44"/>
      <c r="AD17" s="44"/>
      <c r="AE17" s="44"/>
      <c r="AF17" s="44"/>
      <c r="AG17" s="44"/>
      <c r="AH17" s="9"/>
      <c r="AR17" s="93"/>
      <c r="AS17" s="93"/>
      <c r="AT17" s="93"/>
      <c r="AU17" s="93"/>
      <c r="AV17" s="93"/>
      <c r="AW17" s="93"/>
      <c r="AX17" s="93"/>
      <c r="AY17" s="93"/>
      <c r="AZ17" s="93"/>
    </row>
    <row r="18" spans="2:52" s="10" customFormat="1" ht="12.75" customHeight="1" x14ac:dyDescent="0.25">
      <c r="B18" s="8"/>
      <c r="C18" s="533"/>
      <c r="D18" s="11"/>
      <c r="E18" s="11"/>
      <c r="F18" s="11"/>
      <c r="G18" s="488"/>
      <c r="H18" s="11"/>
      <c r="I18" s="11"/>
      <c r="J18" s="14"/>
      <c r="K18" s="11"/>
      <c r="L18" s="14" t="s">
        <v>24</v>
      </c>
      <c r="M18" s="488" t="s">
        <v>422</v>
      </c>
      <c r="N18" s="1024" t="str">
        <f>IF(ISERROR((rezeptkarte!W14*(100-K16)*rezeptkarte!L16)/(K16*100)),"",(rezeptkarte!W14*(100-K16)*rezeptkarte!L16)/(K16*100))</f>
        <v/>
      </c>
      <c r="O18" s="1025"/>
      <c r="P18" s="1026"/>
      <c r="Q18" s="12"/>
      <c r="R18" s="44"/>
      <c r="S18" s="1018"/>
      <c r="T18" s="1019"/>
      <c r="U18" s="1019"/>
      <c r="V18" s="1019"/>
      <c r="W18" s="1019"/>
      <c r="X18" s="1019"/>
      <c r="Y18" s="1019"/>
      <c r="Z18" s="1019"/>
      <c r="AA18" s="1019"/>
      <c r="AB18" s="1020"/>
      <c r="AC18" s="44"/>
      <c r="AD18" s="44"/>
      <c r="AE18" s="44"/>
      <c r="AF18" s="44"/>
      <c r="AG18" s="44"/>
      <c r="AH18" s="9"/>
      <c r="AO18" s="466"/>
      <c r="AP18" s="467"/>
      <c r="AR18" s="93"/>
      <c r="AS18" s="93"/>
      <c r="AT18" s="93"/>
      <c r="AU18" s="93"/>
      <c r="AV18" s="93"/>
      <c r="AW18" s="93"/>
      <c r="AX18" s="93"/>
      <c r="AY18" s="93"/>
      <c r="AZ18" s="93"/>
    </row>
    <row r="19" spans="2:52" s="10" customFormat="1" ht="3" customHeight="1" x14ac:dyDescent="0.25">
      <c r="B19" s="8"/>
      <c r="C19" s="533"/>
      <c r="D19" s="39"/>
      <c r="E19" s="11"/>
      <c r="F19" s="11"/>
      <c r="G19" s="11"/>
      <c r="H19" s="11"/>
      <c r="I19" s="11"/>
      <c r="J19" s="11"/>
      <c r="K19" s="11"/>
      <c r="L19" s="11"/>
      <c r="M19" s="11"/>
      <c r="N19" s="11"/>
      <c r="O19" s="11"/>
      <c r="P19" s="11"/>
      <c r="Q19" s="12"/>
      <c r="R19" s="44"/>
      <c r="S19" s="1018"/>
      <c r="T19" s="1019"/>
      <c r="U19" s="1019"/>
      <c r="V19" s="1019"/>
      <c r="W19" s="1019"/>
      <c r="X19" s="1019"/>
      <c r="Y19" s="1019"/>
      <c r="Z19" s="1019"/>
      <c r="AA19" s="1019"/>
      <c r="AB19" s="1020"/>
      <c r="AC19" s="44"/>
      <c r="AD19" s="44"/>
      <c r="AE19" s="44"/>
      <c r="AF19" s="44"/>
      <c r="AG19" s="44"/>
      <c r="AH19" s="9"/>
      <c r="AO19" s="466"/>
      <c r="AP19" s="467"/>
      <c r="AR19" s="121"/>
      <c r="AS19" s="121"/>
      <c r="AT19" s="121"/>
      <c r="AU19" s="121"/>
      <c r="AV19" s="121"/>
      <c r="AW19" s="121"/>
      <c r="AX19" s="121"/>
      <c r="AY19" s="121"/>
      <c r="AZ19" s="121"/>
    </row>
    <row r="20" spans="2:52" s="10" customFormat="1" ht="12.75" customHeight="1" x14ac:dyDescent="0.25">
      <c r="B20" s="8"/>
      <c r="C20" s="533"/>
      <c r="D20" s="31" t="s">
        <v>25</v>
      </c>
      <c r="E20" s="41" t="s">
        <v>94</v>
      </c>
      <c r="F20" s="11"/>
      <c r="G20" s="11"/>
      <c r="H20" s="39"/>
      <c r="I20" s="11"/>
      <c r="J20" s="11"/>
      <c r="K20" s="11"/>
      <c r="L20" s="532"/>
      <c r="M20" s="488" t="s">
        <v>422</v>
      </c>
      <c r="N20" s="1024" t="str">
        <f>IF(ISERROR(N18+(rezeptkarte!L16*0.7)),"", N18+(rezeptkarte!L16*0.7))</f>
        <v/>
      </c>
      <c r="O20" s="1025"/>
      <c r="P20" s="1026"/>
      <c r="Q20" s="53"/>
      <c r="R20" s="44"/>
      <c r="S20" s="1018"/>
      <c r="T20" s="1019"/>
      <c r="U20" s="1019"/>
      <c r="V20" s="1019"/>
      <c r="W20" s="1019"/>
      <c r="X20" s="1019"/>
      <c r="Y20" s="1019"/>
      <c r="Z20" s="1019"/>
      <c r="AA20" s="1019"/>
      <c r="AB20" s="1020"/>
      <c r="AC20" s="228"/>
      <c r="AD20" s="491"/>
      <c r="AE20" s="491"/>
      <c r="AF20" s="491"/>
      <c r="AG20" s="44"/>
      <c r="AH20" s="9"/>
      <c r="AO20" s="466"/>
      <c r="AP20" s="467"/>
      <c r="AR20" s="121"/>
      <c r="AS20" s="121"/>
      <c r="AT20" s="121"/>
      <c r="AU20" s="121"/>
      <c r="AV20" s="121"/>
      <c r="AW20" s="121"/>
      <c r="AX20" s="121"/>
      <c r="AY20" s="121"/>
      <c r="AZ20" s="121"/>
    </row>
    <row r="21" spans="2:52" s="10" customFormat="1" ht="3" customHeight="1" x14ac:dyDescent="0.25">
      <c r="B21" s="8"/>
      <c r="C21" s="49"/>
      <c r="D21" s="50"/>
      <c r="E21" s="50"/>
      <c r="F21" s="50"/>
      <c r="G21" s="50"/>
      <c r="H21" s="50"/>
      <c r="I21" s="50"/>
      <c r="J21" s="50"/>
      <c r="K21" s="50"/>
      <c r="L21" s="50"/>
      <c r="M21" s="50"/>
      <c r="N21" s="50"/>
      <c r="O21" s="50"/>
      <c r="P21" s="50"/>
      <c r="Q21" s="51"/>
      <c r="R21" s="44"/>
      <c r="S21" s="1021"/>
      <c r="T21" s="1022"/>
      <c r="U21" s="1022"/>
      <c r="V21" s="1022"/>
      <c r="W21" s="1022"/>
      <c r="X21" s="1022"/>
      <c r="Y21" s="1022"/>
      <c r="Z21" s="1022"/>
      <c r="AA21" s="1022"/>
      <c r="AB21" s="1023"/>
      <c r="AC21" s="228"/>
      <c r="AD21" s="491"/>
      <c r="AE21" s="491"/>
      <c r="AF21" s="491"/>
      <c r="AG21" s="44"/>
      <c r="AH21" s="9"/>
      <c r="AO21" s="466"/>
      <c r="AP21" s="467"/>
      <c r="AR21" s="121"/>
      <c r="AS21" s="121"/>
      <c r="AT21" s="121"/>
      <c r="AU21" s="121"/>
      <c r="AV21" s="121"/>
      <c r="AW21" s="121"/>
      <c r="AX21" s="121"/>
      <c r="AY21" s="121"/>
      <c r="AZ21" s="121"/>
    </row>
    <row r="22" spans="2:52" s="10" customFormat="1" ht="2.25" customHeight="1" x14ac:dyDescent="0.25">
      <c r="B22" s="8"/>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9"/>
      <c r="AO22" s="466"/>
      <c r="AP22" s="467"/>
      <c r="AR22" s="93"/>
      <c r="AS22" s="93"/>
      <c r="AT22" s="93"/>
      <c r="AU22" s="93"/>
      <c r="AV22" s="93"/>
      <c r="AW22" s="93"/>
      <c r="AX22" s="93"/>
      <c r="AY22" s="93"/>
      <c r="AZ22" s="93"/>
    </row>
    <row r="23" spans="2:52" s="10" customFormat="1" ht="2.25" customHeight="1" x14ac:dyDescent="0.25">
      <c r="B23" s="8"/>
      <c r="C23" s="541"/>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3"/>
      <c r="AH23" s="9"/>
      <c r="AO23" s="466"/>
      <c r="AP23" s="467"/>
      <c r="AR23" s="93"/>
      <c r="AS23" s="93"/>
      <c r="AT23" s="93"/>
      <c r="AU23" s="93"/>
      <c r="AV23" s="93"/>
      <c r="AW23" s="93"/>
      <c r="AX23" s="93"/>
      <c r="AY23" s="93"/>
      <c r="AZ23" s="93"/>
    </row>
    <row r="24" spans="2:52" ht="14.25" customHeight="1" x14ac:dyDescent="0.25">
      <c r="B24" s="16"/>
      <c r="C24" s="58"/>
      <c r="D24" s="539" t="s">
        <v>528</v>
      </c>
      <c r="E24" s="3"/>
      <c r="F24" s="3"/>
      <c r="G24" s="3"/>
      <c r="H24" s="3"/>
      <c r="I24" s="1063" t="str">
        <f>rezeptkarte!Q22</f>
        <v/>
      </c>
      <c r="J24" s="1065"/>
      <c r="K24" s="1039" t="str">
        <f>rezeptkarte!D22</f>
        <v>&lt;Malzsorte wählen&gt;</v>
      </c>
      <c r="L24" s="1040"/>
      <c r="M24" s="1040"/>
      <c r="N24" s="1040"/>
      <c r="O24" s="1040"/>
      <c r="P24" s="1040"/>
      <c r="Q24" s="1040"/>
      <c r="R24" s="1041"/>
      <c r="S24" s="540"/>
      <c r="T24" s="15"/>
      <c r="U24" s="1063" t="str">
        <f>rezeptkarte!Q24</f>
        <v/>
      </c>
      <c r="V24" s="1064"/>
      <c r="W24" s="1065"/>
      <c r="X24" s="1039" t="str">
        <f>IF(ISBLANK(rezeptkarte!D24),"",rezeptkarte!D24)</f>
        <v>&lt;Malzsorte wählen&gt;</v>
      </c>
      <c r="Y24" s="1040"/>
      <c r="Z24" s="1040"/>
      <c r="AA24" s="1040"/>
      <c r="AB24" s="1040"/>
      <c r="AC24" s="1040"/>
      <c r="AD24" s="1040"/>
      <c r="AE24" s="1041"/>
      <c r="AF24" s="540"/>
      <c r="AG24" s="59"/>
      <c r="AH24" s="17"/>
      <c r="AL24" s="3"/>
      <c r="AM24" s="3"/>
      <c r="AN24" s="3"/>
      <c r="AO24" s="58"/>
      <c r="AP24" s="59"/>
    </row>
    <row r="25" spans="2:52" s="10" customFormat="1" ht="2.25" customHeight="1" x14ac:dyDescent="0.25">
      <c r="B25" s="8"/>
      <c r="C25" s="466"/>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467"/>
      <c r="AH25" s="9"/>
      <c r="AO25" s="466"/>
      <c r="AP25" s="467"/>
      <c r="AR25" s="93"/>
      <c r="AS25" s="93"/>
      <c r="AT25" s="93"/>
      <c r="AU25" s="93"/>
      <c r="AV25" s="93"/>
      <c r="AW25" s="93"/>
      <c r="AX25" s="93"/>
      <c r="AY25" s="93"/>
      <c r="AZ25" s="93"/>
    </row>
    <row r="26" spans="2:52" ht="14.25" customHeight="1" x14ac:dyDescent="0.25">
      <c r="B26" s="16"/>
      <c r="C26" s="58"/>
      <c r="D26" s="539"/>
      <c r="E26" s="3"/>
      <c r="F26" s="3"/>
      <c r="G26" s="3"/>
      <c r="H26" s="3"/>
      <c r="I26" s="1063" t="str">
        <f>IF(ISERROR(rezeptkarte!Q26),"",rezeptkarte!Q26)</f>
        <v/>
      </c>
      <c r="J26" s="1065"/>
      <c r="K26" s="1039" t="str">
        <f>IF(ISBLANK(rezeptkarte!D26),"",rezeptkarte!D26)</f>
        <v>&lt;Malzsorte wählen&gt;</v>
      </c>
      <c r="L26" s="1040"/>
      <c r="M26" s="1040"/>
      <c r="N26" s="1040"/>
      <c r="O26" s="1040"/>
      <c r="P26" s="1040"/>
      <c r="Q26" s="1040"/>
      <c r="R26" s="1041"/>
      <c r="S26" s="540"/>
      <c r="T26" s="15"/>
      <c r="U26" s="1063" t="str">
        <f>rezeptkarte!Q28</f>
        <v/>
      </c>
      <c r="V26" s="1064"/>
      <c r="W26" s="1065"/>
      <c r="X26" s="1039" t="str">
        <f>IF(ISBLANK(rezeptkarte!D28),"",rezeptkarte!D28)</f>
        <v>&lt;Malzsorte wählen&gt;</v>
      </c>
      <c r="Y26" s="1040"/>
      <c r="Z26" s="1040"/>
      <c r="AA26" s="1040"/>
      <c r="AB26" s="1040"/>
      <c r="AC26" s="1040"/>
      <c r="AD26" s="1040"/>
      <c r="AE26" s="1041"/>
      <c r="AF26" s="540"/>
      <c r="AG26" s="59"/>
      <c r="AH26" s="17"/>
      <c r="AL26" s="3"/>
      <c r="AM26" s="3"/>
      <c r="AN26" s="3"/>
      <c r="AO26" s="58"/>
      <c r="AP26" s="59"/>
    </row>
    <row r="27" spans="2:52" s="10" customFormat="1" ht="2.25" customHeight="1" x14ac:dyDescent="0.25">
      <c r="B27" s="8"/>
      <c r="C27" s="466"/>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467"/>
      <c r="AH27" s="9"/>
      <c r="AO27" s="466"/>
      <c r="AP27" s="467"/>
      <c r="AR27" s="93"/>
      <c r="AS27" s="93"/>
      <c r="AT27" s="93"/>
      <c r="AU27" s="93"/>
      <c r="AV27" s="93"/>
      <c r="AW27" s="93"/>
      <c r="AX27" s="93"/>
      <c r="AY27" s="93"/>
      <c r="AZ27" s="93"/>
    </row>
    <row r="28" spans="2:52" ht="14.25" customHeight="1" x14ac:dyDescent="0.25">
      <c r="B28" s="16"/>
      <c r="C28" s="58"/>
      <c r="D28" s="539"/>
      <c r="E28" s="3"/>
      <c r="F28" s="3"/>
      <c r="G28" s="3"/>
      <c r="H28" s="3"/>
      <c r="I28" s="1063" t="str">
        <f>rezeptkarte!Q30</f>
        <v/>
      </c>
      <c r="J28" s="1065"/>
      <c r="K28" s="1039" t="str">
        <f>IF(ISBLANK(rezeptkarte!D30),"",rezeptkarte!D30)</f>
        <v>&lt;Malzsorte wählen&gt;</v>
      </c>
      <c r="L28" s="1040"/>
      <c r="M28" s="1040"/>
      <c r="N28" s="1040"/>
      <c r="O28" s="1040"/>
      <c r="P28" s="1040"/>
      <c r="Q28" s="1040"/>
      <c r="R28" s="1041"/>
      <c r="S28" s="540"/>
      <c r="T28" s="15"/>
      <c r="U28" s="1063" t="str">
        <f>rezeptkarte!Q32</f>
        <v/>
      </c>
      <c r="V28" s="1064"/>
      <c r="W28" s="1065"/>
      <c r="X28" s="1039" t="str">
        <f>IF(ISBLANK(rezeptkarte!D32),"",rezeptkarte!D32)</f>
        <v>&lt;Malzsorte wählen&gt;</v>
      </c>
      <c r="Y28" s="1040"/>
      <c r="Z28" s="1040"/>
      <c r="AA28" s="1040"/>
      <c r="AB28" s="1040"/>
      <c r="AC28" s="1040"/>
      <c r="AD28" s="1040"/>
      <c r="AE28" s="1041"/>
      <c r="AF28" s="540"/>
      <c r="AG28" s="59"/>
      <c r="AH28" s="17"/>
      <c r="AL28" s="3"/>
      <c r="AM28" s="3"/>
      <c r="AN28" s="3"/>
      <c r="AO28" s="58"/>
      <c r="AP28" s="59"/>
    </row>
    <row r="29" spans="2:52" s="10" customFormat="1" ht="2.25" customHeight="1" x14ac:dyDescent="0.25">
      <c r="B29" s="8"/>
      <c r="C29" s="544"/>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545"/>
      <c r="AH29" s="9"/>
      <c r="AO29" s="466"/>
      <c r="AP29" s="467"/>
      <c r="AR29" s="93"/>
      <c r="AS29" s="93"/>
      <c r="AT29" s="93"/>
      <c r="AU29" s="93"/>
      <c r="AV29" s="93"/>
      <c r="AW29" s="93"/>
      <c r="AX29" s="93"/>
      <c r="AY29" s="93"/>
      <c r="AZ29" s="93"/>
    </row>
    <row r="30" spans="2:52" s="10" customFormat="1" ht="2.25" customHeight="1" x14ac:dyDescent="0.25">
      <c r="B30" s="8"/>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9"/>
      <c r="AO30" s="466"/>
      <c r="AP30" s="467"/>
      <c r="AR30" s="93"/>
      <c r="AS30" s="93"/>
      <c r="AT30" s="93"/>
      <c r="AU30" s="93"/>
      <c r="AV30" s="93"/>
      <c r="AW30" s="93"/>
      <c r="AX30" s="93"/>
      <c r="AY30" s="93"/>
      <c r="AZ30" s="93"/>
    </row>
    <row r="31" spans="2:52" ht="14.25" customHeight="1" x14ac:dyDescent="0.25">
      <c r="B31" s="16"/>
      <c r="C31" s="55"/>
      <c r="D31" s="63" t="s">
        <v>517</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1033"/>
      <c r="AF31" s="1033"/>
      <c r="AG31" s="57"/>
      <c r="AH31" s="17"/>
      <c r="AL31" s="3"/>
      <c r="AM31" s="3"/>
      <c r="AN31" s="3"/>
      <c r="AO31" s="58"/>
      <c r="AP31" s="59"/>
    </row>
    <row r="32" spans="2:52" ht="14.25" customHeight="1" x14ac:dyDescent="0.25">
      <c r="B32" s="16"/>
      <c r="C32" s="58"/>
      <c r="D32" s="22" t="s">
        <v>49</v>
      </c>
      <c r="E32" s="22"/>
      <c r="F32" s="3"/>
      <c r="G32" s="3"/>
      <c r="H32" s="3"/>
      <c r="I32" s="3"/>
      <c r="J32" s="3"/>
      <c r="K32" s="3"/>
      <c r="L32" s="3"/>
      <c r="M32" s="4" t="s">
        <v>38</v>
      </c>
      <c r="N32" s="1110" t="str">
        <f>IF(ISBLANK('sud-journal'!N32),"",'sud-journal'!N32)</f>
        <v/>
      </c>
      <c r="O32" s="1111"/>
      <c r="P32" s="3" t="s">
        <v>3</v>
      </c>
      <c r="Q32" s="3"/>
      <c r="R32" s="3"/>
      <c r="S32" s="1104" t="str">
        <f>IF(ISBLANK('sud-journal'!S32),"",'sud-journal'!S32)</f>
        <v/>
      </c>
      <c r="T32" s="1105"/>
      <c r="U32" s="3" t="s">
        <v>1</v>
      </c>
      <c r="V32" s="3"/>
      <c r="W32" s="4" t="s">
        <v>9</v>
      </c>
      <c r="X32" s="1106" t="str">
        <f>IF(ISBLANK('sud-journal'!X32),"",'sud-journal'!X32)</f>
        <v/>
      </c>
      <c r="Y32" s="1107"/>
      <c r="Z32" s="3" t="s">
        <v>4</v>
      </c>
      <c r="AA32" s="37"/>
      <c r="AB32" s="37"/>
      <c r="AC32" s="37"/>
      <c r="AD32" s="37"/>
      <c r="AE32" s="37"/>
      <c r="AF32" s="37"/>
      <c r="AG32" s="64"/>
      <c r="AH32" s="17"/>
      <c r="AL32" s="3"/>
      <c r="AM32" s="3"/>
      <c r="AO32" s="58"/>
      <c r="AP32" s="59"/>
    </row>
    <row r="33" spans="2:52" ht="3" customHeight="1" x14ac:dyDescent="0.25">
      <c r="B33" s="16"/>
      <c r="C33" s="58"/>
      <c r="D33" s="3"/>
      <c r="E33" s="3"/>
      <c r="F33" s="3"/>
      <c r="G33" s="3"/>
      <c r="H33" s="3"/>
      <c r="I33" s="3"/>
      <c r="J33" s="3"/>
      <c r="K33" s="3"/>
      <c r="L33" s="33"/>
      <c r="M33" s="3"/>
      <c r="N33" s="3"/>
      <c r="O33" s="3"/>
      <c r="P33" s="33"/>
      <c r="Q33" s="33"/>
      <c r="R33" s="3"/>
      <c r="S33" s="3"/>
      <c r="T33" s="3"/>
      <c r="U33" s="3"/>
      <c r="V33" s="3"/>
      <c r="W33" s="3"/>
      <c r="X33" s="15"/>
      <c r="Y33" s="474"/>
      <c r="Z33" s="37"/>
      <c r="AA33" s="37"/>
      <c r="AB33" s="37"/>
      <c r="AC33" s="37"/>
      <c r="AD33" s="37"/>
      <c r="AE33" s="37"/>
      <c r="AF33" s="37"/>
      <c r="AG33" s="64"/>
      <c r="AH33" s="17"/>
      <c r="AO33" s="58"/>
      <c r="AP33" s="59"/>
    </row>
    <row r="34" spans="2:52" ht="14.25" customHeight="1" x14ac:dyDescent="0.25">
      <c r="B34" s="16"/>
      <c r="C34" s="58"/>
      <c r="D34" s="1039" t="str">
        <f>rezeptkarte!D38</f>
        <v>Rast eingeben!</v>
      </c>
      <c r="E34" s="1040"/>
      <c r="F34" s="1040"/>
      <c r="G34" s="1040"/>
      <c r="H34" s="1040"/>
      <c r="I34" s="1041"/>
      <c r="J34" s="4"/>
      <c r="K34" s="4"/>
      <c r="L34" s="32"/>
      <c r="M34" s="4" t="s">
        <v>53</v>
      </c>
      <c r="N34" s="1097" t="str">
        <f>IF(ISBLANK('sud-journal'!N34),"",'sud-journal'!N34)</f>
        <v/>
      </c>
      <c r="O34" s="1098"/>
      <c r="P34" s="35" t="s">
        <v>3</v>
      </c>
      <c r="Q34" s="3"/>
      <c r="R34" s="4" t="s">
        <v>11</v>
      </c>
      <c r="S34" s="1099"/>
      <c r="T34" s="1100"/>
      <c r="U34" s="35" t="s">
        <v>3</v>
      </c>
      <c r="V34" s="3"/>
      <c r="W34" s="4" t="s">
        <v>12</v>
      </c>
      <c r="X34" s="1037" t="str">
        <f>rezeptkarte!X38</f>
        <v>-</v>
      </c>
      <c r="Y34" s="1038"/>
      <c r="Z34" s="35" t="s">
        <v>4</v>
      </c>
      <c r="AA34" s="3"/>
      <c r="AB34" s="4" t="s">
        <v>54</v>
      </c>
      <c r="AC34" s="1029">
        <f>IF(ISBLANK(rezeptkarte!AR38),"",rezeptkarte!AR38)</f>
        <v>0</v>
      </c>
      <c r="AD34" s="1030"/>
      <c r="AE34" s="35" t="s">
        <v>104</v>
      </c>
      <c r="AF34" s="36"/>
      <c r="AG34" s="65"/>
      <c r="AH34" s="17"/>
      <c r="AO34" s="58"/>
      <c r="AP34" s="59"/>
    </row>
    <row r="35" spans="2:52" ht="3" customHeight="1" x14ac:dyDescent="0.25">
      <c r="B35" s="16"/>
      <c r="C35" s="58"/>
      <c r="D35" s="3"/>
      <c r="E35" s="3"/>
      <c r="F35" s="3"/>
      <c r="G35" s="3"/>
      <c r="H35" s="3"/>
      <c r="I35" s="3"/>
      <c r="J35" s="3"/>
      <c r="K35" s="3"/>
      <c r="L35" s="33"/>
      <c r="M35" s="3"/>
      <c r="N35" s="3"/>
      <c r="O35" s="3"/>
      <c r="P35" s="33"/>
      <c r="Q35" s="33"/>
      <c r="R35" s="3"/>
      <c r="S35" s="3"/>
      <c r="T35" s="3"/>
      <c r="U35" s="3"/>
      <c r="V35" s="3"/>
      <c r="W35" s="3"/>
      <c r="X35" s="15"/>
      <c r="Y35" s="474"/>
      <c r="Z35" s="37"/>
      <c r="AA35" s="37"/>
      <c r="AB35" s="37"/>
      <c r="AC35" s="37"/>
      <c r="AD35" s="37"/>
      <c r="AE35" s="37"/>
      <c r="AF35" s="37"/>
      <c r="AG35" s="64"/>
      <c r="AH35" s="17"/>
      <c r="AO35" s="58"/>
      <c r="AP35" s="59"/>
    </row>
    <row r="36" spans="2:52" ht="14.25" customHeight="1" x14ac:dyDescent="0.25">
      <c r="B36" s="16"/>
      <c r="C36" s="58"/>
      <c r="D36" s="1039" t="str">
        <f>rezeptkarte!D40</f>
        <v>Rast eingeben!</v>
      </c>
      <c r="E36" s="1040"/>
      <c r="F36" s="1040"/>
      <c r="G36" s="1040"/>
      <c r="H36" s="1040"/>
      <c r="I36" s="1041"/>
      <c r="J36" s="4"/>
      <c r="K36" s="4"/>
      <c r="L36" s="32"/>
      <c r="M36" s="4" t="s">
        <v>53</v>
      </c>
      <c r="N36" s="1097" t="str">
        <f>IF(ISBLANK('sud-journal'!N36),"",'sud-journal'!N36)</f>
        <v/>
      </c>
      <c r="O36" s="1098"/>
      <c r="P36" s="35" t="s">
        <v>3</v>
      </c>
      <c r="Q36" s="3"/>
      <c r="R36" s="4" t="s">
        <v>11</v>
      </c>
      <c r="S36" s="1099"/>
      <c r="T36" s="1100"/>
      <c r="U36" s="35" t="s">
        <v>3</v>
      </c>
      <c r="V36" s="3"/>
      <c r="W36" s="4" t="s">
        <v>12</v>
      </c>
      <c r="X36" s="1037" t="str">
        <f>rezeptkarte!X40</f>
        <v>-</v>
      </c>
      <c r="Y36" s="1038"/>
      <c r="Z36" s="35" t="s">
        <v>4</v>
      </c>
      <c r="AA36" s="3"/>
      <c r="AB36" s="4" t="s">
        <v>54</v>
      </c>
      <c r="AC36" s="1029">
        <f>IF(ISBLANK(rezeptkarte!AR40),"",rezeptkarte!AR40)</f>
        <v>0</v>
      </c>
      <c r="AD36" s="1030"/>
      <c r="AE36" s="35" t="s">
        <v>104</v>
      </c>
      <c r="AF36" s="3"/>
      <c r="AG36" s="59"/>
      <c r="AH36" s="17"/>
      <c r="AO36" s="58"/>
      <c r="AP36" s="59"/>
    </row>
    <row r="37" spans="2:52" ht="3" customHeight="1" x14ac:dyDescent="0.25">
      <c r="B37" s="16"/>
      <c r="C37" s="58"/>
      <c r="D37" s="3"/>
      <c r="E37" s="3"/>
      <c r="F37" s="3"/>
      <c r="G37" s="3"/>
      <c r="H37" s="3"/>
      <c r="I37" s="3"/>
      <c r="J37" s="3"/>
      <c r="K37" s="3"/>
      <c r="L37" s="33"/>
      <c r="M37" s="3"/>
      <c r="N37" s="3"/>
      <c r="O37" s="3"/>
      <c r="P37" s="33"/>
      <c r="Q37" s="33"/>
      <c r="R37" s="3"/>
      <c r="S37" s="3"/>
      <c r="T37" s="3"/>
      <c r="U37" s="3"/>
      <c r="V37" s="3"/>
      <c r="W37" s="3"/>
      <c r="X37" s="15"/>
      <c r="Y37" s="474"/>
      <c r="Z37" s="37"/>
      <c r="AA37" s="37"/>
      <c r="AB37" s="37"/>
      <c r="AC37" s="37"/>
      <c r="AD37" s="37"/>
      <c r="AE37" s="37"/>
      <c r="AF37" s="37"/>
      <c r="AG37" s="64"/>
      <c r="AH37" s="17"/>
      <c r="AO37" s="58"/>
      <c r="AP37" s="59"/>
    </row>
    <row r="38" spans="2:52" ht="14.25" customHeight="1" x14ac:dyDescent="0.25">
      <c r="B38" s="16"/>
      <c r="C38" s="58"/>
      <c r="D38" s="1039" t="str">
        <f>rezeptkarte!D42</f>
        <v>Rast eingeben!</v>
      </c>
      <c r="E38" s="1040"/>
      <c r="F38" s="1040"/>
      <c r="G38" s="1040"/>
      <c r="H38" s="1040"/>
      <c r="I38" s="1041"/>
      <c r="J38" s="4"/>
      <c r="K38" s="4"/>
      <c r="L38" s="32"/>
      <c r="M38" s="4" t="s">
        <v>53</v>
      </c>
      <c r="N38" s="1097" t="str">
        <f>IF(ISBLANK('sud-journal'!N38),"",'sud-journal'!N38)</f>
        <v/>
      </c>
      <c r="O38" s="1098"/>
      <c r="P38" s="35" t="s">
        <v>3</v>
      </c>
      <c r="Q38" s="3"/>
      <c r="R38" s="4" t="s">
        <v>11</v>
      </c>
      <c r="S38" s="1099"/>
      <c r="T38" s="1100"/>
      <c r="U38" s="35" t="s">
        <v>3</v>
      </c>
      <c r="V38" s="3"/>
      <c r="W38" s="4" t="s">
        <v>12</v>
      </c>
      <c r="X38" s="1037" t="str">
        <f>rezeptkarte!X42</f>
        <v>-</v>
      </c>
      <c r="Y38" s="1038"/>
      <c r="Z38" s="35" t="s">
        <v>4</v>
      </c>
      <c r="AA38" s="3"/>
      <c r="AB38" s="4" t="s">
        <v>54</v>
      </c>
      <c r="AC38" s="1029">
        <f>IF(ISBLANK(rezeptkarte!AR42),"",rezeptkarte!AR42)</f>
        <v>0</v>
      </c>
      <c r="AD38" s="1030"/>
      <c r="AE38" s="35" t="s">
        <v>104</v>
      </c>
      <c r="AF38" s="3"/>
      <c r="AG38" s="59"/>
      <c r="AH38" s="17"/>
      <c r="AO38" s="58"/>
      <c r="AP38" s="59"/>
      <c r="AR38" s="384"/>
      <c r="AS38" s="99"/>
      <c r="AT38" s="99"/>
      <c r="AU38" s="99"/>
      <c r="AV38" s="99"/>
      <c r="AW38" s="99"/>
      <c r="AX38" s="99"/>
      <c r="AY38" s="99"/>
      <c r="AZ38" s="381"/>
    </row>
    <row r="39" spans="2:52" ht="3" customHeight="1" x14ac:dyDescent="0.25">
      <c r="B39" s="16"/>
      <c r="C39" s="58"/>
      <c r="D39" s="28"/>
      <c r="E39" s="28"/>
      <c r="F39" s="28"/>
      <c r="G39" s="28"/>
      <c r="H39" s="28"/>
      <c r="I39" s="28"/>
      <c r="J39" s="28"/>
      <c r="K39" s="28"/>
      <c r="L39" s="457"/>
      <c r="M39" s="28"/>
      <c r="N39" s="28"/>
      <c r="O39" s="28"/>
      <c r="P39" s="457"/>
      <c r="Q39" s="457"/>
      <c r="R39" s="28"/>
      <c r="S39" s="28"/>
      <c r="T39" s="28"/>
      <c r="U39" s="28"/>
      <c r="V39" s="28"/>
      <c r="W39" s="28"/>
      <c r="X39" s="470"/>
      <c r="Y39" s="475"/>
      <c r="Z39" s="458"/>
      <c r="AA39" s="458"/>
      <c r="AB39" s="458"/>
      <c r="AC39" s="458"/>
      <c r="AD39" s="458"/>
      <c r="AE39" s="458"/>
      <c r="AF39" s="458"/>
      <c r="AG39" s="64"/>
      <c r="AH39" s="17"/>
      <c r="AO39" s="58"/>
      <c r="AP39" s="59"/>
      <c r="AR39" s="384">
        <f>AC39/1440</f>
        <v>0</v>
      </c>
      <c r="AS39" s="99"/>
      <c r="AT39" s="99"/>
      <c r="AU39" s="449" t="s">
        <v>46</v>
      </c>
      <c r="AV39" s="447" t="s">
        <v>50</v>
      </c>
      <c r="AW39" s="448" t="s">
        <v>40</v>
      </c>
      <c r="AX39" s="99"/>
      <c r="AY39" s="99"/>
      <c r="AZ39" s="381"/>
    </row>
    <row r="40" spans="2:52" ht="3" customHeight="1" x14ac:dyDescent="0.25">
      <c r="B40" s="16"/>
      <c r="C40" s="58"/>
      <c r="D40" s="3"/>
      <c r="E40" s="3"/>
      <c r="F40" s="3"/>
      <c r="G40" s="3"/>
      <c r="H40" s="3"/>
      <c r="I40" s="3"/>
      <c r="J40" s="3"/>
      <c r="K40" s="3"/>
      <c r="L40" s="33"/>
      <c r="M40" s="3"/>
      <c r="N40" s="3"/>
      <c r="O40" s="3"/>
      <c r="P40" s="33"/>
      <c r="Q40" s="33"/>
      <c r="R40" s="3"/>
      <c r="S40" s="3"/>
      <c r="T40" s="3"/>
      <c r="U40" s="3"/>
      <c r="V40" s="3"/>
      <c r="W40" s="3"/>
      <c r="X40" s="15"/>
      <c r="Y40" s="474"/>
      <c r="Z40" s="37"/>
      <c r="AA40" s="37"/>
      <c r="AB40" s="37"/>
      <c r="AC40" s="37"/>
      <c r="AD40" s="37"/>
      <c r="AE40" s="37"/>
      <c r="AF40" s="37"/>
      <c r="AG40" s="64"/>
      <c r="AH40" s="17"/>
      <c r="AO40" s="58"/>
      <c r="AP40" s="59"/>
      <c r="AR40" s="384"/>
      <c r="AS40" s="99"/>
      <c r="AT40" s="99"/>
      <c r="AU40" s="99"/>
      <c r="AV40" s="447"/>
      <c r="AW40" s="448"/>
      <c r="AX40" s="99"/>
      <c r="AY40" s="99"/>
      <c r="AZ40" s="381"/>
    </row>
    <row r="41" spans="2:52" ht="14.25" customHeight="1" x14ac:dyDescent="0.25">
      <c r="B41" s="16"/>
      <c r="C41" s="58"/>
      <c r="D41" s="22" t="s">
        <v>5</v>
      </c>
      <c r="E41" s="3"/>
      <c r="F41" s="3"/>
      <c r="G41" s="3"/>
      <c r="H41" s="3"/>
      <c r="I41" s="3"/>
      <c r="J41" s="3"/>
      <c r="K41" s="3"/>
      <c r="L41" s="3"/>
      <c r="M41" s="4" t="s">
        <v>38</v>
      </c>
      <c r="N41" s="1097" t="str">
        <f>IF(ISBLANK('sud-journal'!N41),"",'sud-journal'!N41)</f>
        <v/>
      </c>
      <c r="O41" s="1098"/>
      <c r="P41" s="3" t="s">
        <v>3</v>
      </c>
      <c r="Q41" s="3"/>
      <c r="R41" s="3"/>
      <c r="S41" s="1104" t="str">
        <f>IF(ISBLANK('sud-journal'!S41),"",'sud-journal'!S41)</f>
        <v/>
      </c>
      <c r="T41" s="1105"/>
      <c r="U41" s="3" t="s">
        <v>1</v>
      </c>
      <c r="V41" s="3"/>
      <c r="W41" s="4" t="s">
        <v>9</v>
      </c>
      <c r="X41" s="1106" t="str">
        <f>IF(ISBLANK('sud-journal'!X41),"",'sud-journal'!X41)</f>
        <v/>
      </c>
      <c r="Y41" s="1107"/>
      <c r="Z41" s="3" t="s">
        <v>4</v>
      </c>
      <c r="AA41" s="37"/>
      <c r="AB41" s="3" t="s">
        <v>16</v>
      </c>
      <c r="AC41" s="1108" t="str">
        <f>IF(ISBLANK('sud-journal'!AC41),"",'sud-journal'!AC41)</f>
        <v/>
      </c>
      <c r="AD41" s="1109"/>
      <c r="AE41" s="37"/>
      <c r="AF41" s="37"/>
      <c r="AG41" s="64"/>
      <c r="AH41" s="17"/>
      <c r="AO41" s="58"/>
      <c r="AP41" s="59"/>
      <c r="AR41" s="384" t="e">
        <f>AC41/1440</f>
        <v>#VALUE!</v>
      </c>
      <c r="AS41" s="99"/>
      <c r="AT41" s="99"/>
      <c r="AU41" s="99"/>
      <c r="AV41" s="447"/>
      <c r="AW41" s="448"/>
      <c r="AX41" s="99"/>
      <c r="AY41" s="99"/>
      <c r="AZ41" s="381"/>
    </row>
    <row r="42" spans="2:52" ht="3" customHeight="1" x14ac:dyDescent="0.25">
      <c r="B42" s="16"/>
      <c r="C42" s="58"/>
      <c r="D42" s="3"/>
      <c r="E42" s="3"/>
      <c r="F42" s="3"/>
      <c r="G42" s="3"/>
      <c r="H42" s="3"/>
      <c r="I42" s="3"/>
      <c r="J42" s="3"/>
      <c r="K42" s="3"/>
      <c r="L42" s="33"/>
      <c r="M42" s="3"/>
      <c r="N42" s="3"/>
      <c r="O42" s="3"/>
      <c r="P42" s="33"/>
      <c r="Q42" s="33"/>
      <c r="R42" s="3"/>
      <c r="S42" s="3"/>
      <c r="T42" s="3"/>
      <c r="U42" s="3"/>
      <c r="V42" s="3"/>
      <c r="W42" s="3"/>
      <c r="X42" s="15"/>
      <c r="Y42" s="474"/>
      <c r="Z42" s="37"/>
      <c r="AA42" s="37"/>
      <c r="AB42" s="37"/>
      <c r="AC42" s="37"/>
      <c r="AD42" s="37"/>
      <c r="AE42" s="37"/>
      <c r="AF42" s="37"/>
      <c r="AG42" s="64"/>
      <c r="AH42" s="17"/>
      <c r="AO42" s="58"/>
      <c r="AP42" s="59"/>
      <c r="AR42" s="384"/>
      <c r="AS42" s="99"/>
      <c r="AT42" s="99"/>
      <c r="AU42" s="99"/>
      <c r="AV42" s="449"/>
      <c r="AW42" s="448"/>
      <c r="AX42" s="99"/>
      <c r="AY42" s="99"/>
      <c r="AZ42" s="381"/>
    </row>
    <row r="43" spans="2:52" ht="14.25" customHeight="1" x14ac:dyDescent="0.25">
      <c r="B43" s="16"/>
      <c r="C43" s="58"/>
      <c r="D43" s="1039" t="str">
        <f>rezeptkarte!D47</f>
        <v>Rast eingeben!</v>
      </c>
      <c r="E43" s="1040"/>
      <c r="F43" s="1040"/>
      <c r="G43" s="1040"/>
      <c r="H43" s="1040"/>
      <c r="I43" s="1041"/>
      <c r="J43" s="4"/>
      <c r="K43" s="4"/>
      <c r="L43" s="32"/>
      <c r="M43" s="4" t="s">
        <v>53</v>
      </c>
      <c r="N43" s="1097" t="str">
        <f>IF(ISBLANK('sud-journal'!N43),"",'sud-journal'!N43)</f>
        <v/>
      </c>
      <c r="O43" s="1098"/>
      <c r="P43" s="35" t="s">
        <v>3</v>
      </c>
      <c r="Q43" s="3"/>
      <c r="R43" s="4" t="s">
        <v>11</v>
      </c>
      <c r="S43" s="1099"/>
      <c r="T43" s="1100"/>
      <c r="U43" s="35" t="s">
        <v>3</v>
      </c>
      <c r="V43" s="3"/>
      <c r="W43" s="4" t="s">
        <v>12</v>
      </c>
      <c r="X43" s="1037" t="str">
        <f>rezeptkarte!X47</f>
        <v>-</v>
      </c>
      <c r="Y43" s="1038"/>
      <c r="Z43" s="35" t="s">
        <v>4</v>
      </c>
      <c r="AA43" s="3"/>
      <c r="AB43" s="4" t="s">
        <v>54</v>
      </c>
      <c r="AC43" s="1029">
        <f>IF(ISBLANK(rezeptkarte!AR47),"",rezeptkarte!AR47)</f>
        <v>0</v>
      </c>
      <c r="AD43" s="1030"/>
      <c r="AE43" s="35" t="s">
        <v>104</v>
      </c>
      <c r="AF43" s="36"/>
      <c r="AG43" s="65"/>
      <c r="AH43" s="17"/>
      <c r="AO43" s="58"/>
      <c r="AP43" s="59"/>
      <c r="AR43" s="384">
        <f>AC43/1440</f>
        <v>0</v>
      </c>
      <c r="AS43" s="99"/>
      <c r="AT43" s="99"/>
      <c r="AU43" s="99"/>
      <c r="AV43" s="99"/>
      <c r="AW43" s="99"/>
      <c r="AX43" s="99"/>
      <c r="AY43" s="99"/>
      <c r="AZ43" s="381"/>
    </row>
    <row r="44" spans="2:52" ht="3" customHeight="1" x14ac:dyDescent="0.25">
      <c r="B44" s="16"/>
      <c r="C44" s="58"/>
      <c r="D44" s="3"/>
      <c r="E44" s="3"/>
      <c r="F44" s="3"/>
      <c r="G44" s="3"/>
      <c r="H44" s="3"/>
      <c r="I44" s="3"/>
      <c r="J44" s="3"/>
      <c r="K44" s="3"/>
      <c r="L44" s="33"/>
      <c r="M44" s="3"/>
      <c r="N44" s="3"/>
      <c r="O44" s="3"/>
      <c r="P44" s="33"/>
      <c r="Q44" s="33"/>
      <c r="R44" s="3"/>
      <c r="S44" s="3"/>
      <c r="T44" s="3"/>
      <c r="U44" s="3"/>
      <c r="V44" s="3"/>
      <c r="W44" s="3"/>
      <c r="X44" s="15"/>
      <c r="Y44" s="474"/>
      <c r="Z44" s="37"/>
      <c r="AA44" s="37"/>
      <c r="AB44" s="37"/>
      <c r="AC44" s="37"/>
      <c r="AD44" s="37"/>
      <c r="AE44" s="37"/>
      <c r="AF44" s="37"/>
      <c r="AG44" s="64"/>
      <c r="AH44" s="17"/>
      <c r="AO44" s="58"/>
      <c r="AP44" s="59"/>
      <c r="AR44" s="384"/>
      <c r="AS44" s="99"/>
      <c r="AT44" s="99"/>
      <c r="AU44" s="99"/>
      <c r="AV44" s="99"/>
      <c r="AW44" s="99"/>
      <c r="AX44" s="99"/>
      <c r="AY44" s="99"/>
      <c r="AZ44" s="381"/>
    </row>
    <row r="45" spans="2:52" ht="14.25" customHeight="1" x14ac:dyDescent="0.25">
      <c r="B45" s="16"/>
      <c r="C45" s="58"/>
      <c r="D45" s="1039" t="str">
        <f>rezeptkarte!D49</f>
        <v>Rast eingeben!</v>
      </c>
      <c r="E45" s="1040"/>
      <c r="F45" s="1040"/>
      <c r="G45" s="1040"/>
      <c r="H45" s="1040"/>
      <c r="I45" s="1041"/>
      <c r="J45" s="4"/>
      <c r="K45" s="4"/>
      <c r="L45" s="32"/>
      <c r="M45" s="4" t="s">
        <v>53</v>
      </c>
      <c r="N45" s="1097" t="str">
        <f>IF(ISBLANK('sud-journal'!N45),"",'sud-journal'!N45)</f>
        <v/>
      </c>
      <c r="O45" s="1098"/>
      <c r="P45" s="35" t="s">
        <v>3</v>
      </c>
      <c r="Q45" s="3"/>
      <c r="R45" s="4" t="s">
        <v>11</v>
      </c>
      <c r="S45" s="1099"/>
      <c r="T45" s="1100"/>
      <c r="U45" s="35" t="s">
        <v>3</v>
      </c>
      <c r="V45" s="3"/>
      <c r="W45" s="4" t="s">
        <v>12</v>
      </c>
      <c r="X45" s="1037" t="str">
        <f>rezeptkarte!X49</f>
        <v>-</v>
      </c>
      <c r="Y45" s="1038"/>
      <c r="Z45" s="35" t="s">
        <v>4</v>
      </c>
      <c r="AA45" s="3"/>
      <c r="AB45" s="4" t="s">
        <v>54</v>
      </c>
      <c r="AC45" s="1029">
        <f>IF(ISBLANK(rezeptkarte!AR49),"",rezeptkarte!AR49)</f>
        <v>0</v>
      </c>
      <c r="AD45" s="1030"/>
      <c r="AE45" s="35" t="s">
        <v>104</v>
      </c>
      <c r="AF45" s="36"/>
      <c r="AG45" s="65"/>
      <c r="AH45" s="17"/>
      <c r="AO45" s="58"/>
      <c r="AP45" s="59"/>
      <c r="AR45" s="384"/>
      <c r="AS45" s="99"/>
      <c r="AT45" s="99"/>
      <c r="AU45" s="99"/>
      <c r="AV45" s="99"/>
      <c r="AW45" s="99"/>
      <c r="AX45" s="99"/>
      <c r="AY45" s="99"/>
      <c r="AZ45" s="381"/>
    </row>
    <row r="46" spans="2:52" ht="3" customHeight="1" x14ac:dyDescent="0.25">
      <c r="B46" s="16"/>
      <c r="C46" s="58"/>
      <c r="D46" s="3"/>
      <c r="E46" s="3"/>
      <c r="F46" s="3"/>
      <c r="G46" s="3"/>
      <c r="H46" s="3"/>
      <c r="I46" s="3"/>
      <c r="J46" s="3"/>
      <c r="K46" s="3"/>
      <c r="L46" s="33"/>
      <c r="M46" s="3"/>
      <c r="N46" s="3"/>
      <c r="O46" s="3"/>
      <c r="P46" s="33"/>
      <c r="Q46" s="33"/>
      <c r="R46" s="3"/>
      <c r="S46" s="3"/>
      <c r="T46" s="3"/>
      <c r="U46" s="3"/>
      <c r="V46" s="3"/>
      <c r="W46" s="3"/>
      <c r="X46" s="15"/>
      <c r="Y46" s="474"/>
      <c r="Z46" s="37"/>
      <c r="AA46" s="37"/>
      <c r="AB46" s="37"/>
      <c r="AC46" s="37"/>
      <c r="AD46" s="37"/>
      <c r="AE46" s="37"/>
      <c r="AF46" s="37"/>
      <c r="AG46" s="64"/>
      <c r="AH46" s="17"/>
      <c r="AO46" s="58"/>
      <c r="AP46" s="59"/>
      <c r="AR46" s="384">
        <f>AC46/1440</f>
        <v>0</v>
      </c>
      <c r="AS46" s="99"/>
      <c r="AT46" s="99"/>
      <c r="AU46" s="99"/>
      <c r="AV46" s="447" t="s">
        <v>44</v>
      </c>
      <c r="AW46" s="448" t="s">
        <v>40</v>
      </c>
      <c r="AX46" s="99"/>
      <c r="AY46" s="99"/>
      <c r="AZ46" s="381"/>
    </row>
    <row r="47" spans="2:52" ht="14.25" customHeight="1" x14ac:dyDescent="0.25">
      <c r="B47" s="16"/>
      <c r="C47" s="58"/>
      <c r="D47" s="1039" t="str">
        <f>rezeptkarte!D51</f>
        <v>Rast eingeben!</v>
      </c>
      <c r="E47" s="1040"/>
      <c r="F47" s="1040"/>
      <c r="G47" s="1040"/>
      <c r="H47" s="1040"/>
      <c r="I47" s="1041"/>
      <c r="J47" s="4"/>
      <c r="K47" s="4"/>
      <c r="L47" s="32"/>
      <c r="M47" s="4" t="s">
        <v>53</v>
      </c>
      <c r="N47" s="1097" t="str">
        <f>IF(ISBLANK('sud-journal'!N47),"",'sud-journal'!N47)</f>
        <v/>
      </c>
      <c r="O47" s="1098"/>
      <c r="P47" s="35" t="s">
        <v>3</v>
      </c>
      <c r="Q47" s="3"/>
      <c r="R47" s="4" t="s">
        <v>11</v>
      </c>
      <c r="S47" s="1099"/>
      <c r="T47" s="1100"/>
      <c r="U47" s="35" t="s">
        <v>3</v>
      </c>
      <c r="V47" s="3"/>
      <c r="W47" s="4" t="s">
        <v>12</v>
      </c>
      <c r="X47" s="1037" t="str">
        <f>rezeptkarte!X51</f>
        <v>-</v>
      </c>
      <c r="Y47" s="1038"/>
      <c r="Z47" s="35" t="s">
        <v>4</v>
      </c>
      <c r="AA47" s="3"/>
      <c r="AB47" s="4" t="s">
        <v>54</v>
      </c>
      <c r="AC47" s="1029">
        <f>IF(ISBLANK(rezeptkarte!AR51),"",rezeptkarte!AR51)</f>
        <v>0</v>
      </c>
      <c r="AD47" s="1030"/>
      <c r="AE47" s="35" t="s">
        <v>104</v>
      </c>
      <c r="AF47" s="36"/>
      <c r="AG47" s="65"/>
      <c r="AH47" s="17"/>
      <c r="AO47" s="58"/>
      <c r="AP47" s="59"/>
      <c r="AR47" s="384"/>
      <c r="AS47" s="99"/>
      <c r="AT47" s="99"/>
      <c r="AU47" s="99"/>
      <c r="AV47" s="449"/>
      <c r="AW47" s="448"/>
      <c r="AX47" s="99"/>
      <c r="AY47" s="99"/>
      <c r="AZ47" s="381"/>
    </row>
    <row r="48" spans="2:52" ht="3" customHeight="1" x14ac:dyDescent="0.25">
      <c r="B48" s="16"/>
      <c r="C48" s="58"/>
      <c r="D48" s="3"/>
      <c r="E48" s="3"/>
      <c r="F48" s="3"/>
      <c r="G48" s="3"/>
      <c r="H48" s="3"/>
      <c r="I48" s="3"/>
      <c r="J48" s="3"/>
      <c r="K48" s="3"/>
      <c r="L48" s="33"/>
      <c r="M48" s="3"/>
      <c r="N48" s="3"/>
      <c r="O48" s="3"/>
      <c r="P48" s="33"/>
      <c r="Q48" s="33"/>
      <c r="R48" s="3"/>
      <c r="S48" s="3"/>
      <c r="T48" s="3"/>
      <c r="U48" s="3"/>
      <c r="V48" s="3"/>
      <c r="W48" s="3"/>
      <c r="X48" s="15"/>
      <c r="Y48" s="474"/>
      <c r="Z48" s="37"/>
      <c r="AA48" s="37"/>
      <c r="AB48" s="37"/>
      <c r="AC48" s="37"/>
      <c r="AD48" s="37"/>
      <c r="AE48" s="37"/>
      <c r="AF48" s="37"/>
      <c r="AG48" s="64"/>
      <c r="AH48" s="17"/>
      <c r="AO48" s="58"/>
      <c r="AP48" s="59"/>
      <c r="AR48" s="384">
        <f>AC48/1440</f>
        <v>0</v>
      </c>
      <c r="AS48" s="99"/>
      <c r="AT48" s="99"/>
      <c r="AU48" s="99"/>
      <c r="AV48" s="449"/>
      <c r="AW48" s="448"/>
      <c r="AX48" s="99"/>
      <c r="AY48" s="99"/>
      <c r="AZ48" s="381"/>
    </row>
    <row r="49" spans="2:52" ht="14.25" customHeight="1" x14ac:dyDescent="0.25">
      <c r="B49" s="16"/>
      <c r="C49" s="58"/>
      <c r="D49" s="1039" t="str">
        <f>rezeptkarte!D53</f>
        <v>Rast eingeben!</v>
      </c>
      <c r="E49" s="1040"/>
      <c r="F49" s="1040"/>
      <c r="G49" s="1040"/>
      <c r="H49" s="1040"/>
      <c r="I49" s="1041"/>
      <c r="J49" s="26"/>
      <c r="K49" s="26"/>
      <c r="L49" s="47"/>
      <c r="M49" s="4" t="s">
        <v>53</v>
      </c>
      <c r="N49" s="1097" t="str">
        <f>IF(ISBLANK('sud-journal'!N49),"",'sud-journal'!N49)</f>
        <v/>
      </c>
      <c r="O49" s="1098"/>
      <c r="P49" s="35" t="s">
        <v>3</v>
      </c>
      <c r="Q49" s="47"/>
      <c r="R49" s="4" t="s">
        <v>11</v>
      </c>
      <c r="S49" s="1099"/>
      <c r="T49" s="1100"/>
      <c r="U49" s="35" t="s">
        <v>3</v>
      </c>
      <c r="V49" s="46"/>
      <c r="W49" s="4" t="s">
        <v>12</v>
      </c>
      <c r="X49" s="1037" t="str">
        <f>rezeptkarte!X53</f>
        <v>-</v>
      </c>
      <c r="Y49" s="1038"/>
      <c r="Z49" s="35" t="s">
        <v>4</v>
      </c>
      <c r="AA49" s="46"/>
      <c r="AB49" s="4" t="s">
        <v>54</v>
      </c>
      <c r="AC49" s="1029">
        <f>IF(ISBLANK(rezeptkarte!AR53),"",rezeptkarte!AR53)</f>
        <v>0</v>
      </c>
      <c r="AD49" s="1030"/>
      <c r="AE49" s="35" t="s">
        <v>104</v>
      </c>
      <c r="AF49" s="45"/>
      <c r="AG49" s="66"/>
      <c r="AH49" s="17"/>
      <c r="AO49" s="58"/>
      <c r="AP49" s="59"/>
      <c r="AR49" s="384"/>
      <c r="AS49" s="99"/>
      <c r="AT49" s="99"/>
      <c r="AU49" s="99"/>
      <c r="AV49" s="99"/>
      <c r="AW49" s="99"/>
      <c r="AX49" s="99"/>
      <c r="AY49" s="99"/>
      <c r="AZ49" s="381"/>
    </row>
    <row r="50" spans="2:52" ht="3" customHeight="1" x14ac:dyDescent="0.25">
      <c r="B50" s="16"/>
      <c r="C50" s="60"/>
      <c r="D50" s="28"/>
      <c r="E50" s="28"/>
      <c r="F50" s="28"/>
      <c r="G50" s="28"/>
      <c r="H50" s="28"/>
      <c r="I50" s="28"/>
      <c r="J50" s="28"/>
      <c r="K50" s="28"/>
      <c r="L50" s="457"/>
      <c r="M50" s="28"/>
      <c r="N50" s="28"/>
      <c r="O50" s="28"/>
      <c r="P50" s="457"/>
      <c r="Q50" s="457"/>
      <c r="R50" s="28"/>
      <c r="S50" s="28"/>
      <c r="T50" s="28"/>
      <c r="U50" s="28"/>
      <c r="V50" s="28"/>
      <c r="W50" s="28"/>
      <c r="X50" s="28"/>
      <c r="Y50" s="458"/>
      <c r="Z50" s="458"/>
      <c r="AA50" s="458"/>
      <c r="AB50" s="458"/>
      <c r="AC50" s="458"/>
      <c r="AD50" s="458"/>
      <c r="AE50" s="458"/>
      <c r="AF50" s="458"/>
      <c r="AG50" s="459"/>
      <c r="AH50" s="17"/>
      <c r="AO50" s="58"/>
      <c r="AP50" s="59"/>
      <c r="AR50" s="384"/>
      <c r="AS50" s="99"/>
      <c r="AT50" s="99"/>
      <c r="AU50" s="99"/>
      <c r="AV50" s="99"/>
      <c r="AW50" s="99"/>
      <c r="AX50" s="99"/>
      <c r="AY50" s="99"/>
      <c r="AZ50" s="381"/>
    </row>
    <row r="51" spans="2:52" ht="3" customHeight="1" x14ac:dyDescent="0.25">
      <c r="B51" s="16"/>
      <c r="C51" s="3"/>
      <c r="D51" s="3"/>
      <c r="E51" s="3"/>
      <c r="F51" s="3"/>
      <c r="G51" s="3"/>
      <c r="H51" s="3"/>
      <c r="I51" s="3"/>
      <c r="J51" s="4"/>
      <c r="K51" s="3"/>
      <c r="L51" s="3"/>
      <c r="M51" s="3"/>
      <c r="N51" s="3"/>
      <c r="O51" s="3"/>
      <c r="P51" s="3"/>
      <c r="Q51" s="3"/>
      <c r="R51" s="3"/>
      <c r="S51" s="3"/>
      <c r="T51" s="3"/>
      <c r="U51" s="3"/>
      <c r="V51" s="3"/>
      <c r="W51" s="3"/>
      <c r="X51" s="3"/>
      <c r="Y51" s="3"/>
      <c r="Z51" s="3"/>
      <c r="AA51" s="3"/>
      <c r="AB51" s="3"/>
      <c r="AC51" s="3"/>
      <c r="AD51" s="3"/>
      <c r="AE51" s="3"/>
      <c r="AF51" s="3"/>
      <c r="AG51" s="3"/>
      <c r="AH51" s="17"/>
      <c r="AO51" s="58"/>
      <c r="AP51" s="59"/>
      <c r="AR51" s="384"/>
      <c r="AS51" s="99"/>
      <c r="AT51" s="99"/>
      <c r="AU51" s="99"/>
      <c r="AV51" s="99"/>
      <c r="AW51" s="99"/>
      <c r="AX51" s="99"/>
      <c r="AY51" s="99"/>
      <c r="AZ51" s="381"/>
    </row>
    <row r="52" spans="2:52" ht="14.25" customHeight="1" x14ac:dyDescent="0.25">
      <c r="B52" s="16"/>
      <c r="C52" s="55"/>
      <c r="D52" s="63" t="s">
        <v>518</v>
      </c>
      <c r="E52" s="56"/>
      <c r="F52" s="56"/>
      <c r="G52" s="56"/>
      <c r="H52" s="56"/>
      <c r="I52" s="56"/>
      <c r="J52" s="56"/>
      <c r="K52" s="56"/>
      <c r="L52" s="56"/>
      <c r="M52" s="56"/>
      <c r="N52" s="56"/>
      <c r="O52" s="56"/>
      <c r="P52" s="56"/>
      <c r="Q52" s="57"/>
      <c r="R52" s="58"/>
      <c r="S52" s="341" t="s">
        <v>519</v>
      </c>
      <c r="T52" s="56"/>
      <c r="U52" s="56"/>
      <c r="V52" s="56"/>
      <c r="W52" s="56"/>
      <c r="X52" s="56"/>
      <c r="Y52" s="56"/>
      <c r="Z52" s="56"/>
      <c r="AA52" s="56"/>
      <c r="AB52" s="56"/>
      <c r="AC52" s="56"/>
      <c r="AD52" s="56"/>
      <c r="AE52" s="56"/>
      <c r="AF52" s="56"/>
      <c r="AG52" s="57"/>
      <c r="AH52" s="17"/>
      <c r="AO52" s="58"/>
      <c r="AP52" s="59"/>
      <c r="AR52" s="465">
        <f>N52/1440</f>
        <v>0</v>
      </c>
      <c r="AS52" s="99"/>
      <c r="AT52" s="99"/>
      <c r="AU52" s="447" t="s">
        <v>63</v>
      </c>
      <c r="AV52" s="447" t="e">
        <f>1.65*0.000125^(#REF!-1)</f>
        <v>#REF!</v>
      </c>
      <c r="AW52" s="99"/>
      <c r="AX52" s="99"/>
      <c r="AY52" s="99"/>
      <c r="AZ52" s="381"/>
    </row>
    <row r="53" spans="2:52" ht="14.25" customHeight="1" x14ac:dyDescent="0.25">
      <c r="B53" s="16"/>
      <c r="C53" s="58"/>
      <c r="D53" s="4" t="s">
        <v>310</v>
      </c>
      <c r="E53" s="1110" t="str">
        <f>IF(ISBLANK('sud-journal'!E53),"",'sud-journal'!E53)</f>
        <v/>
      </c>
      <c r="F53" s="1111"/>
      <c r="G53" s="3" t="s">
        <v>3</v>
      </c>
      <c r="H53" s="3"/>
      <c r="I53" s="1104" t="str">
        <f>IF(ISBLANK('sud-journal'!I53),"",'sud-journal'!I53)</f>
        <v/>
      </c>
      <c r="J53" s="1105"/>
      <c r="K53" s="3" t="s">
        <v>1</v>
      </c>
      <c r="L53" s="3"/>
      <c r="M53" s="3"/>
      <c r="N53" s="3"/>
      <c r="O53" s="3"/>
      <c r="P53" s="3"/>
      <c r="Q53" s="59"/>
      <c r="R53" s="58"/>
      <c r="S53" s="58"/>
      <c r="T53" s="4" t="s">
        <v>309</v>
      </c>
      <c r="U53" s="1110" t="str">
        <f>IF(ISBLANK('sud-journal'!U53),"",'sud-journal'!U53)</f>
        <v/>
      </c>
      <c r="V53" s="1111"/>
      <c r="W53" s="3" t="s">
        <v>311</v>
      </c>
      <c r="X53" s="3"/>
      <c r="Y53" s="1099"/>
      <c r="Z53" s="1100"/>
      <c r="AA53" s="3" t="s">
        <v>3</v>
      </c>
      <c r="AB53" s="3"/>
      <c r="AC53" s="4" t="s">
        <v>30</v>
      </c>
      <c r="AD53" s="1112" t="str">
        <f>IF(ISBLANK('sud-journal'!AD53),"",'sud-journal'!AD53)</f>
        <v/>
      </c>
      <c r="AE53" s="1113"/>
      <c r="AF53" s="3" t="s">
        <v>104</v>
      </c>
      <c r="AG53" s="59"/>
      <c r="AH53" s="17"/>
      <c r="AO53" s="58" t="e">
        <f>AD53/1440</f>
        <v>#VALUE!</v>
      </c>
      <c r="AP53" s="59"/>
      <c r="AR53" s="384"/>
      <c r="AS53" s="99"/>
      <c r="AT53" s="99"/>
      <c r="AU53" s="99"/>
      <c r="AV53" s="99"/>
      <c r="AW53" s="99"/>
      <c r="AX53" s="99"/>
      <c r="AY53" s="99"/>
      <c r="AZ53" s="381"/>
    </row>
    <row r="54" spans="2:52" ht="3" customHeight="1" x14ac:dyDescent="0.25">
      <c r="B54" s="16"/>
      <c r="C54" s="60"/>
      <c r="D54" s="28"/>
      <c r="E54" s="28"/>
      <c r="F54" s="28"/>
      <c r="G54" s="28"/>
      <c r="H54" s="28"/>
      <c r="I54" s="28"/>
      <c r="J54" s="28"/>
      <c r="K54" s="28"/>
      <c r="L54" s="28"/>
      <c r="M54" s="28"/>
      <c r="N54" s="28"/>
      <c r="O54" s="28"/>
      <c r="P54" s="28"/>
      <c r="Q54" s="61"/>
      <c r="R54" s="58"/>
      <c r="S54" s="60"/>
      <c r="T54" s="28"/>
      <c r="U54" s="28"/>
      <c r="V54" s="28"/>
      <c r="W54" s="28"/>
      <c r="X54" s="28"/>
      <c r="Y54" s="28"/>
      <c r="Z54" s="28"/>
      <c r="AA54" s="28"/>
      <c r="AB54" s="28"/>
      <c r="AC54" s="28"/>
      <c r="AD54" s="28"/>
      <c r="AE54" s="28"/>
      <c r="AF54" s="28"/>
      <c r="AG54" s="61"/>
      <c r="AH54" s="17"/>
      <c r="AO54" s="58"/>
      <c r="AP54" s="59"/>
      <c r="AR54" s="384"/>
      <c r="AS54" s="99"/>
      <c r="AT54" s="99"/>
      <c r="AU54" s="99"/>
      <c r="AV54" s="99"/>
      <c r="AW54" s="99"/>
      <c r="AX54" s="99"/>
      <c r="AY54" s="99"/>
      <c r="AZ54" s="381"/>
    </row>
    <row r="55" spans="2:52" ht="3" customHeight="1" x14ac:dyDescent="0.25">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7"/>
      <c r="AO55" s="58"/>
      <c r="AP55" s="59"/>
      <c r="AR55" s="384"/>
      <c r="AS55" s="99"/>
      <c r="AT55" s="99"/>
      <c r="AU55" s="99"/>
      <c r="AV55" s="99"/>
      <c r="AW55" s="99"/>
      <c r="AX55" s="99"/>
      <c r="AY55" s="99"/>
      <c r="AZ55" s="381"/>
    </row>
    <row r="56" spans="2:52" ht="6" customHeight="1" x14ac:dyDescent="0.25">
      <c r="B56" s="16"/>
      <c r="C56" s="55"/>
      <c r="D56" s="1084" t="s">
        <v>520</v>
      </c>
      <c r="E56" s="1084"/>
      <c r="F56" s="1084"/>
      <c r="G56" s="1084"/>
      <c r="H56" s="1084"/>
      <c r="I56" s="56"/>
      <c r="J56" s="56"/>
      <c r="K56" s="56"/>
      <c r="L56" s="56"/>
      <c r="M56" s="56"/>
      <c r="N56" s="56"/>
      <c r="O56" s="56"/>
      <c r="P56" s="56"/>
      <c r="Q56" s="56"/>
      <c r="R56" s="56"/>
      <c r="S56" s="72"/>
      <c r="T56" s="69"/>
      <c r="U56" s="69"/>
      <c r="V56" s="69"/>
      <c r="W56" s="69"/>
      <c r="X56" s="69"/>
      <c r="Y56" s="69"/>
      <c r="Z56" s="69"/>
      <c r="AA56" s="69"/>
      <c r="AB56" s="69"/>
      <c r="AC56" s="69"/>
      <c r="AD56" s="69"/>
      <c r="AE56" s="69"/>
      <c r="AF56" s="69"/>
      <c r="AG56" s="70"/>
      <c r="AH56" s="17"/>
      <c r="AO56" s="58"/>
      <c r="AP56" s="59"/>
      <c r="AR56" s="384"/>
      <c r="AS56" s="99"/>
      <c r="AT56" s="99"/>
      <c r="AU56" s="99"/>
      <c r="AV56" s="99" t="s">
        <v>60</v>
      </c>
      <c r="AW56" s="99"/>
      <c r="AX56" s="99"/>
      <c r="AY56" s="99"/>
      <c r="AZ56" s="381"/>
    </row>
    <row r="57" spans="2:52" ht="14.25" customHeight="1" x14ac:dyDescent="0.25">
      <c r="B57" s="16"/>
      <c r="C57" s="58"/>
      <c r="D57" s="1085"/>
      <c r="E57" s="1085"/>
      <c r="F57" s="1085"/>
      <c r="G57" s="1085"/>
      <c r="H57" s="1085"/>
      <c r="I57" s="522"/>
      <c r="J57" s="522"/>
      <c r="K57" s="522"/>
      <c r="L57" s="3"/>
      <c r="M57" s="3"/>
      <c r="N57" s="522"/>
      <c r="O57" s="3"/>
      <c r="P57" s="3"/>
      <c r="Q57" s="3"/>
      <c r="R57" s="3"/>
      <c r="S57" s="31" t="s">
        <v>25</v>
      </c>
      <c r="T57" s="23"/>
      <c r="U57" s="23"/>
      <c r="V57" s="24"/>
      <c r="W57" s="24"/>
      <c r="X57" s="24"/>
      <c r="Y57" s="24"/>
      <c r="Z57" s="24"/>
      <c r="AA57" s="24"/>
      <c r="AB57" s="14" t="s">
        <v>36</v>
      </c>
      <c r="AC57" s="1034">
        <f>IF(X60&lt;15,AD14*0.7,IF(X60=15,AD14,IF(AND(X60&gt;15,X60&lt;17),AD14,IF(X60=17,AD14,IF(X60&gt;17,AD14*1.2)))))</f>
        <v>0</v>
      </c>
      <c r="AD57" s="1035"/>
      <c r="AE57" s="1035"/>
      <c r="AF57" s="1036"/>
      <c r="AG57" s="71"/>
      <c r="AH57" s="17"/>
      <c r="AO57" s="58"/>
      <c r="AP57" s="59"/>
      <c r="AR57" s="384"/>
      <c r="AS57" s="99"/>
      <c r="AT57" s="99"/>
      <c r="AU57" s="99"/>
      <c r="AV57" s="99"/>
      <c r="AW57" s="99"/>
      <c r="AX57" s="99"/>
      <c r="AY57" s="99"/>
      <c r="AZ57" s="381"/>
    </row>
    <row r="58" spans="2:52" ht="3" customHeight="1" x14ac:dyDescent="0.25">
      <c r="B58" s="16"/>
      <c r="C58" s="58"/>
      <c r="D58" s="3"/>
      <c r="E58" s="3"/>
      <c r="F58" s="3"/>
      <c r="G58" s="3"/>
      <c r="H58" s="3"/>
      <c r="I58" s="3"/>
      <c r="J58" s="3"/>
      <c r="K58" s="3"/>
      <c r="L58" s="3"/>
      <c r="M58" s="3"/>
      <c r="N58" s="3"/>
      <c r="O58" s="3"/>
      <c r="P58" s="3"/>
      <c r="Q58" s="3"/>
      <c r="R58" s="3"/>
      <c r="S58" s="77"/>
      <c r="T58" s="78"/>
      <c r="U58" s="78"/>
      <c r="V58" s="78"/>
      <c r="W58" s="78"/>
      <c r="X58" s="78"/>
      <c r="Y58" s="78"/>
      <c r="Z58" s="78"/>
      <c r="AA58" s="78"/>
      <c r="AB58" s="78"/>
      <c r="AC58" s="78"/>
      <c r="AD58" s="78"/>
      <c r="AE58" s="78"/>
      <c r="AF58" s="78"/>
      <c r="AG58" s="79"/>
      <c r="AH58" s="17"/>
      <c r="AO58" s="58"/>
      <c r="AP58" s="59"/>
      <c r="AR58" s="384">
        <f>M58/1440</f>
        <v>0</v>
      </c>
      <c r="AS58" s="99"/>
      <c r="AT58" s="99"/>
      <c r="AU58" s="99" t="s">
        <v>381</v>
      </c>
      <c r="AV58" s="99" t="s">
        <v>65</v>
      </c>
      <c r="AW58" s="99" t="s">
        <v>66</v>
      </c>
      <c r="AX58" s="99" t="s">
        <v>305</v>
      </c>
      <c r="AY58" s="99"/>
      <c r="AZ58" s="381"/>
    </row>
    <row r="59" spans="2:52" ht="3" customHeight="1" x14ac:dyDescent="0.25">
      <c r="B59" s="16"/>
      <c r="C59" s="58"/>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59"/>
      <c r="AH59" s="17"/>
      <c r="AO59" s="58"/>
      <c r="AP59" s="59"/>
      <c r="AR59" s="384"/>
      <c r="AS59" s="99"/>
      <c r="AT59" s="99"/>
      <c r="AU59" s="99"/>
      <c r="AV59" s="99"/>
      <c r="AW59" s="99"/>
      <c r="AX59" s="99"/>
      <c r="AY59" s="99"/>
      <c r="AZ59" s="381"/>
    </row>
    <row r="60" spans="2:52" ht="14.25" customHeight="1" x14ac:dyDescent="0.25">
      <c r="B60" s="16"/>
      <c r="C60" s="58"/>
      <c r="D60" s="3"/>
      <c r="E60" s="3"/>
      <c r="F60" s="3"/>
      <c r="G60" s="3"/>
      <c r="H60" s="4" t="s">
        <v>32</v>
      </c>
      <c r="I60" s="1110" t="str">
        <f>IF(ISBLANK('sud-journal'!I60),"",'sud-journal'!I60)</f>
        <v/>
      </c>
      <c r="J60" s="1111"/>
      <c r="K60" s="3" t="s">
        <v>3</v>
      </c>
      <c r="L60" s="3"/>
      <c r="M60" s="4" t="s">
        <v>11</v>
      </c>
      <c r="N60" s="1110" t="str">
        <f>IF(ISBLANK('sud-journal'!N60),"",'sud-journal'!N60)</f>
        <v/>
      </c>
      <c r="O60" s="1111"/>
      <c r="P60" s="3" t="s">
        <v>3</v>
      </c>
      <c r="Q60" s="3"/>
      <c r="R60" s="3"/>
      <c r="S60" s="1104" t="str">
        <f>IF(ISBLANK('sud-journal'!S60),"",'sud-journal'!S60)</f>
        <v/>
      </c>
      <c r="T60" s="1105"/>
      <c r="U60" s="3" t="s">
        <v>51</v>
      </c>
      <c r="V60" s="3"/>
      <c r="W60" s="489" t="s">
        <v>422</v>
      </c>
      <c r="X60" s="1099"/>
      <c r="Y60" s="1100"/>
      <c r="Z60" s="3" t="s">
        <v>52</v>
      </c>
      <c r="AA60" s="4"/>
      <c r="AB60" s="4" t="s">
        <v>7</v>
      </c>
      <c r="AC60" s="1104" t="str">
        <f>IF(ISBLANK('sud-journal'!AC60),"",'sud-journal'!AC60)</f>
        <v/>
      </c>
      <c r="AD60" s="1105"/>
      <c r="AE60" s="3" t="s">
        <v>1</v>
      </c>
      <c r="AF60" s="3"/>
      <c r="AG60" s="59"/>
      <c r="AH60" s="17"/>
      <c r="AO60" s="58"/>
      <c r="AP60" s="59"/>
      <c r="AR60" s="384"/>
      <c r="AS60" s="99"/>
      <c r="AT60" s="99"/>
      <c r="AU60" s="99"/>
      <c r="AV60" s="99"/>
      <c r="AW60" s="99"/>
      <c r="AX60" s="99"/>
      <c r="AY60" s="99"/>
      <c r="AZ60" s="381"/>
    </row>
    <row r="61" spans="2:52" ht="3" customHeight="1" x14ac:dyDescent="0.25">
      <c r="B61" s="16"/>
      <c r="C61" s="58"/>
      <c r="D61" s="3"/>
      <c r="E61" s="3"/>
      <c r="F61" s="3"/>
      <c r="G61" s="3"/>
      <c r="H61" s="3"/>
      <c r="I61" s="3"/>
      <c r="J61" s="3"/>
      <c r="K61" s="3"/>
      <c r="L61" s="33"/>
      <c r="M61" s="3"/>
      <c r="N61" s="3"/>
      <c r="O61" s="3"/>
      <c r="P61" s="33"/>
      <c r="Q61" s="33"/>
      <c r="R61" s="3"/>
      <c r="S61" s="3"/>
      <c r="T61" s="3"/>
      <c r="U61" s="3"/>
      <c r="V61" s="3"/>
      <c r="W61" s="3"/>
      <c r="X61" s="3"/>
      <c r="Y61" s="37"/>
      <c r="Z61" s="37"/>
      <c r="AA61" s="37"/>
      <c r="AB61" s="37"/>
      <c r="AC61" s="37"/>
      <c r="AD61" s="37"/>
      <c r="AE61" s="37"/>
      <c r="AF61" s="37"/>
      <c r="AG61" s="64"/>
      <c r="AH61" s="17"/>
      <c r="AO61" s="58"/>
      <c r="AP61" s="59"/>
      <c r="AR61" s="384"/>
      <c r="AS61" s="99"/>
      <c r="AT61" s="99"/>
      <c r="AU61" s="99"/>
      <c r="AV61" s="99"/>
      <c r="AW61" s="99"/>
      <c r="AX61" s="99"/>
      <c r="AY61" s="99"/>
      <c r="AZ61" s="381"/>
    </row>
    <row r="62" spans="2:52" ht="14.25" customHeight="1" x14ac:dyDescent="0.25">
      <c r="B62" s="16"/>
      <c r="C62" s="58"/>
      <c r="D62" s="3"/>
      <c r="E62" s="3"/>
      <c r="F62" s="3"/>
      <c r="G62" s="3"/>
      <c r="H62" s="4" t="s">
        <v>428</v>
      </c>
      <c r="I62" s="1110" t="str">
        <f>IF(ISBLANK('sud-journal'!I62),"",'sud-journal'!I62)</f>
        <v/>
      </c>
      <c r="J62" s="1111"/>
      <c r="K62" s="3" t="s">
        <v>3</v>
      </c>
      <c r="L62" s="3"/>
      <c r="M62" s="4" t="s">
        <v>11</v>
      </c>
      <c r="N62" s="1110" t="str">
        <f>IF(ISBLANK('sud-journal'!N62),"",'sud-journal'!N62)</f>
        <v/>
      </c>
      <c r="O62" s="1111"/>
      <c r="P62" s="3" t="s">
        <v>3</v>
      </c>
      <c r="Q62" s="3"/>
      <c r="R62" s="3"/>
      <c r="S62" s="3"/>
      <c r="T62" s="3"/>
      <c r="U62" s="3"/>
      <c r="V62" s="3"/>
      <c r="W62" s="3"/>
      <c r="X62" s="3"/>
      <c r="Y62" s="3"/>
      <c r="Z62" s="3"/>
      <c r="AA62" s="4"/>
      <c r="AB62" s="4" t="s">
        <v>7</v>
      </c>
      <c r="AC62" s="1104" t="str">
        <f>IF(ISBLANK('sud-journal'!AC62),"",'sud-journal'!AC62)</f>
        <v/>
      </c>
      <c r="AD62" s="1105"/>
      <c r="AE62" s="3" t="s">
        <v>1</v>
      </c>
      <c r="AF62" s="3"/>
      <c r="AG62" s="59"/>
      <c r="AH62" s="17"/>
      <c r="AO62" s="58"/>
      <c r="AP62" s="59"/>
      <c r="AR62" s="384"/>
      <c r="AS62" s="99"/>
      <c r="AT62" s="99"/>
      <c r="AU62" s="99" t="s">
        <v>33</v>
      </c>
      <c r="AV62" s="99" t="s">
        <v>306</v>
      </c>
      <c r="AW62" s="99" t="s">
        <v>40</v>
      </c>
      <c r="AX62" s="99"/>
      <c r="AY62" s="99"/>
      <c r="AZ62" s="381"/>
    </row>
    <row r="63" spans="2:52" ht="3" customHeight="1" x14ac:dyDescent="0.25">
      <c r="B63" s="16"/>
      <c r="C63" s="58"/>
      <c r="D63" s="3"/>
      <c r="E63" s="3"/>
      <c r="F63" s="3"/>
      <c r="G63" s="3"/>
      <c r="H63" s="4"/>
      <c r="I63" s="462"/>
      <c r="J63" s="462"/>
      <c r="K63" s="346"/>
      <c r="L63" s="346"/>
      <c r="M63" s="353"/>
      <c r="N63" s="462"/>
      <c r="O63" s="462"/>
      <c r="P63" s="3"/>
      <c r="Q63" s="3"/>
      <c r="R63" s="3"/>
      <c r="S63" s="3"/>
      <c r="T63" s="3"/>
      <c r="U63" s="3"/>
      <c r="V63" s="3"/>
      <c r="W63" s="3"/>
      <c r="X63" s="3"/>
      <c r="Y63" s="3"/>
      <c r="Z63" s="3"/>
      <c r="AA63" s="29"/>
      <c r="AB63" s="29"/>
      <c r="AC63" s="461"/>
      <c r="AD63" s="461"/>
      <c r="AE63" s="28"/>
      <c r="AF63" s="28"/>
      <c r="AG63" s="59"/>
      <c r="AH63" s="17"/>
      <c r="AO63" s="58"/>
      <c r="AP63" s="59"/>
      <c r="AR63" s="384"/>
      <c r="AS63" s="99"/>
      <c r="AT63" s="99"/>
      <c r="AU63" s="99"/>
      <c r="AV63" s="99"/>
      <c r="AW63" s="99"/>
      <c r="AX63" s="99"/>
      <c r="AY63" s="99"/>
      <c r="AZ63" s="381"/>
    </row>
    <row r="64" spans="2:52" ht="3" customHeight="1" x14ac:dyDescent="0.25">
      <c r="B64" s="16"/>
      <c r="C64" s="58"/>
      <c r="D64" s="3"/>
      <c r="E64" s="3"/>
      <c r="F64" s="3"/>
      <c r="G64" s="3"/>
      <c r="H64" s="4"/>
      <c r="I64" s="462"/>
      <c r="J64" s="462"/>
      <c r="K64" s="346"/>
      <c r="L64" s="346"/>
      <c r="M64" s="353"/>
      <c r="N64" s="462"/>
      <c r="O64" s="462"/>
      <c r="P64" s="3"/>
      <c r="Q64" s="3"/>
      <c r="R64" s="3"/>
      <c r="S64" s="3"/>
      <c r="T64" s="3"/>
      <c r="U64" s="3"/>
      <c r="V64" s="3"/>
      <c r="W64" s="3"/>
      <c r="X64" s="3"/>
      <c r="Y64" s="3"/>
      <c r="Z64" s="3"/>
      <c r="AA64" s="4"/>
      <c r="AB64" s="4"/>
      <c r="AC64" s="460"/>
      <c r="AD64" s="460"/>
      <c r="AE64" s="3"/>
      <c r="AF64" s="3"/>
      <c r="AG64" s="59"/>
      <c r="AH64" s="17"/>
      <c r="AO64" s="58"/>
      <c r="AP64" s="59"/>
      <c r="AR64" s="384">
        <f>M64/1440</f>
        <v>0</v>
      </c>
      <c r="AS64" s="99"/>
      <c r="AT64" s="99"/>
      <c r="AU64" s="99"/>
      <c r="AV64" s="99"/>
      <c r="AW64" s="99"/>
      <c r="AX64" s="99"/>
      <c r="AY64" s="99"/>
      <c r="AZ64" s="381"/>
    </row>
    <row r="65" spans="2:52" ht="14.25" customHeight="1" x14ac:dyDescent="0.25">
      <c r="B65" s="16"/>
      <c r="C65" s="58"/>
      <c r="D65" s="3"/>
      <c r="E65" s="3"/>
      <c r="F65" s="3"/>
      <c r="G65" s="3"/>
      <c r="H65" s="3"/>
      <c r="I65" s="3"/>
      <c r="J65" s="3"/>
      <c r="K65" s="3"/>
      <c r="L65" s="3"/>
      <c r="M65" s="3"/>
      <c r="N65" s="3"/>
      <c r="O65" s="3"/>
      <c r="P65" s="3"/>
      <c r="Q65" s="3"/>
      <c r="R65" s="4" t="s">
        <v>8</v>
      </c>
      <c r="S65" s="1104" t="str">
        <f>IF(ISBLANK('sud-journal'!S65),"",'sud-journal'!S65)</f>
        <v/>
      </c>
      <c r="T65" s="1105"/>
      <c r="U65" s="3" t="s">
        <v>51</v>
      </c>
      <c r="V65" s="3"/>
      <c r="W65" s="489" t="s">
        <v>422</v>
      </c>
      <c r="X65" s="1099"/>
      <c r="Y65" s="1100"/>
      <c r="Z65" s="3" t="s">
        <v>52</v>
      </c>
      <c r="AA65" s="4"/>
      <c r="AB65" s="30" t="s">
        <v>7</v>
      </c>
      <c r="AC65" s="1104"/>
      <c r="AD65" s="1105"/>
      <c r="AE65" s="22" t="s">
        <v>1</v>
      </c>
      <c r="AF65" s="3"/>
      <c r="AG65" s="59"/>
      <c r="AH65" s="17"/>
      <c r="AO65" s="58"/>
      <c r="AP65" s="59"/>
      <c r="AR65" s="384"/>
      <c r="AS65" s="99"/>
      <c r="AT65" s="99"/>
      <c r="AU65" s="99"/>
      <c r="AV65" s="99"/>
      <c r="AW65" s="99"/>
      <c r="AX65" s="99"/>
      <c r="AY65" s="99"/>
      <c r="AZ65" s="381"/>
    </row>
    <row r="66" spans="2:52" ht="3" customHeight="1" x14ac:dyDescent="0.25">
      <c r="B66" s="16"/>
      <c r="C66" s="60"/>
      <c r="D66" s="28"/>
      <c r="E66" s="28"/>
      <c r="F66" s="28"/>
      <c r="G66" s="28"/>
      <c r="H66" s="28"/>
      <c r="I66" s="28"/>
      <c r="J66" s="28"/>
      <c r="K66" s="28"/>
      <c r="L66" s="457"/>
      <c r="M66" s="28"/>
      <c r="N66" s="28"/>
      <c r="O66" s="28"/>
      <c r="P66" s="457"/>
      <c r="Q66" s="457"/>
      <c r="R66" s="28"/>
      <c r="S66" s="28"/>
      <c r="T66" s="28"/>
      <c r="U66" s="28"/>
      <c r="V66" s="28"/>
      <c r="W66" s="28"/>
      <c r="X66" s="28"/>
      <c r="Y66" s="458"/>
      <c r="Z66" s="458"/>
      <c r="AA66" s="458"/>
      <c r="AB66" s="458"/>
      <c r="AC66" s="458"/>
      <c r="AD66" s="458"/>
      <c r="AE66" s="458"/>
      <c r="AF66" s="458"/>
      <c r="AG66" s="459"/>
      <c r="AH66" s="17"/>
      <c r="AO66" s="58"/>
      <c r="AP66" s="59"/>
      <c r="AR66" s="384"/>
      <c r="AS66" s="99"/>
      <c r="AT66" s="99"/>
      <c r="AU66" s="99"/>
      <c r="AV66" s="99"/>
      <c r="AW66" s="99"/>
      <c r="AX66" s="99"/>
      <c r="AY66" s="99"/>
      <c r="AZ66" s="381"/>
    </row>
    <row r="67" spans="2:52" ht="3" customHeight="1" x14ac:dyDescent="0.25">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17"/>
      <c r="AO67" s="58"/>
      <c r="AP67" s="59"/>
      <c r="AR67" s="384"/>
      <c r="AS67" s="99"/>
      <c r="AT67" s="99"/>
      <c r="AU67" s="99"/>
      <c r="AV67" s="99"/>
      <c r="AW67" s="99"/>
      <c r="AX67" s="99"/>
      <c r="AY67" s="99"/>
      <c r="AZ67" s="381"/>
    </row>
    <row r="68" spans="2:52" ht="14.25" customHeight="1" x14ac:dyDescent="0.25">
      <c r="B68" s="16"/>
      <c r="C68" s="55"/>
      <c r="D68" s="63" t="s">
        <v>521</v>
      </c>
      <c r="E68" s="56"/>
      <c r="F68" s="56"/>
      <c r="G68" s="56"/>
      <c r="H68" s="56"/>
      <c r="I68" s="56"/>
      <c r="J68" s="56"/>
      <c r="K68" s="56"/>
      <c r="L68" s="56"/>
      <c r="M68" s="56"/>
      <c r="N68" s="56"/>
      <c r="O68" s="56"/>
      <c r="P68" s="56"/>
      <c r="Q68" s="56"/>
      <c r="R68" s="56"/>
      <c r="S68" s="80"/>
      <c r="T68" s="80"/>
      <c r="U68" s="56"/>
      <c r="V68" s="56"/>
      <c r="W68" s="56"/>
      <c r="X68" s="56"/>
      <c r="Y68" s="56"/>
      <c r="Z68" s="56"/>
      <c r="AA68" s="56"/>
      <c r="AB68" s="56"/>
      <c r="AC68" s="56"/>
      <c r="AD68" s="1083"/>
      <c r="AE68" s="1083"/>
      <c r="AF68" s="1083"/>
      <c r="AG68" s="57"/>
      <c r="AH68" s="17"/>
      <c r="AO68" s="58"/>
      <c r="AP68" s="59"/>
      <c r="AR68" s="384"/>
      <c r="AS68" s="99"/>
      <c r="AT68" s="99"/>
      <c r="AU68" s="99" t="s">
        <v>34</v>
      </c>
      <c r="AV68" s="99" t="s">
        <v>307</v>
      </c>
      <c r="AW68" s="99" t="s">
        <v>40</v>
      </c>
      <c r="AX68" s="99"/>
      <c r="AY68" s="99"/>
      <c r="AZ68" s="381"/>
    </row>
    <row r="69" spans="2:52" ht="14.25" customHeight="1" x14ac:dyDescent="0.25">
      <c r="B69" s="16"/>
      <c r="C69" s="58"/>
      <c r="D69" s="3"/>
      <c r="E69" s="3"/>
      <c r="F69" s="3"/>
      <c r="G69" s="3"/>
      <c r="H69" s="4" t="s">
        <v>31</v>
      </c>
      <c r="I69" s="1110" t="str">
        <f>IF(ISBLANK('sud-journal'!I69),"",'sud-journal'!I69)</f>
        <v/>
      </c>
      <c r="J69" s="1111"/>
      <c r="K69" s="3" t="s">
        <v>3</v>
      </c>
      <c r="L69" s="3"/>
      <c r="M69" s="4" t="s">
        <v>11</v>
      </c>
      <c r="N69" s="1110" t="str">
        <f>IF(ISBLANK('sud-journal'!N69),"",'sud-journal'!N69)</f>
        <v/>
      </c>
      <c r="O69" s="1111"/>
      <c r="P69" s="3" t="s">
        <v>3</v>
      </c>
      <c r="Q69" s="3"/>
      <c r="R69" s="4" t="s">
        <v>28</v>
      </c>
      <c r="S69" s="1104" t="str">
        <f>IF(ISBLANK('sud-journal'!S69),"",'sud-journal'!S69)</f>
        <v/>
      </c>
      <c r="T69" s="1105"/>
      <c r="U69" s="3" t="s">
        <v>4</v>
      </c>
      <c r="V69" s="3"/>
      <c r="W69" s="4" t="s">
        <v>29</v>
      </c>
      <c r="X69" s="1122">
        <f>IF(ISBLANK('sud-journal'!X69),"",'sud-journal'!X69)</f>
        <v>100</v>
      </c>
      <c r="Y69" s="1123"/>
      <c r="Z69" s="3" t="s">
        <v>4</v>
      </c>
      <c r="AA69" s="3"/>
      <c r="AB69" s="3"/>
      <c r="AC69" s="3"/>
      <c r="AD69" s="3"/>
      <c r="AE69" s="3"/>
      <c r="AF69" s="3"/>
      <c r="AG69" s="59"/>
      <c r="AH69" s="17"/>
      <c r="AO69" s="58"/>
      <c r="AP69" s="59"/>
      <c r="AR69" s="384"/>
      <c r="AS69" s="99"/>
      <c r="AT69" s="99"/>
      <c r="AU69" s="99"/>
      <c r="AV69" s="99"/>
      <c r="AW69" s="99"/>
      <c r="AX69" s="99"/>
      <c r="AY69" s="99"/>
      <c r="AZ69" s="381"/>
    </row>
    <row r="70" spans="2:52" ht="3" customHeight="1" x14ac:dyDescent="0.25">
      <c r="B70" s="16"/>
      <c r="C70" s="58"/>
      <c r="D70" s="3"/>
      <c r="E70" s="3"/>
      <c r="F70" s="3"/>
      <c r="G70" s="3"/>
      <c r="H70" s="3"/>
      <c r="I70" s="3"/>
      <c r="J70" s="3"/>
      <c r="K70" s="3"/>
      <c r="L70" s="3"/>
      <c r="M70" s="33"/>
      <c r="N70" s="3"/>
      <c r="O70" s="3"/>
      <c r="P70" s="3"/>
      <c r="Q70" s="33"/>
      <c r="R70" s="3"/>
      <c r="S70" s="3"/>
      <c r="T70" s="3"/>
      <c r="U70" s="3"/>
      <c r="V70" s="3"/>
      <c r="W70" s="3"/>
      <c r="X70" s="3"/>
      <c r="Y70" s="37"/>
      <c r="Z70" s="37"/>
      <c r="AA70" s="37"/>
      <c r="AB70" s="37"/>
      <c r="AC70" s="37"/>
      <c r="AD70" s="37"/>
      <c r="AE70" s="37"/>
      <c r="AF70" s="37"/>
      <c r="AG70" s="64"/>
      <c r="AH70" s="17"/>
      <c r="AO70" s="58"/>
      <c r="AP70" s="59"/>
      <c r="AR70" s="384">
        <f>M70/1440</f>
        <v>0</v>
      </c>
      <c r="AS70" s="99"/>
      <c r="AT70" s="99"/>
      <c r="AU70" s="99"/>
      <c r="AV70" s="99"/>
      <c r="AW70" s="99"/>
      <c r="AX70" s="99"/>
      <c r="AY70" s="99"/>
      <c r="AZ70" s="381"/>
    </row>
    <row r="71" spans="2:52" ht="14.25" customHeight="1" x14ac:dyDescent="0.25">
      <c r="B71" s="16"/>
      <c r="C71" s="58"/>
      <c r="D71" s="3"/>
      <c r="E71" s="3"/>
      <c r="F71" s="3"/>
      <c r="G71" s="3"/>
      <c r="H71" s="3"/>
      <c r="I71" s="3"/>
      <c r="J71" s="3"/>
      <c r="K71" s="4"/>
      <c r="L71" s="4"/>
      <c r="M71" s="4" t="s">
        <v>430</v>
      </c>
      <c r="N71" s="1080" t="str">
        <f>IF(rezeptkarte!AA62="X","Ja",IF(rezeptkarte!AA62="","Nein"))</f>
        <v>Nein</v>
      </c>
      <c r="O71" s="1062"/>
      <c r="P71" s="3"/>
      <c r="Q71" s="3"/>
      <c r="R71" s="4" t="s">
        <v>431</v>
      </c>
      <c r="S71" s="1027" t="str">
        <f>IF(rezeptkarte!AA69="X","Ja",IF(rezeptkarte!AA69="","Nein"))</f>
        <v>Nein</v>
      </c>
      <c r="T71" s="1028"/>
      <c r="U71" s="3"/>
      <c r="V71" s="3"/>
      <c r="W71" s="4" t="s">
        <v>432</v>
      </c>
      <c r="X71" s="1027" t="str">
        <f>IF(rezeptkarte!AA76="X","Ja",IF(rezeptkarte!AA76="","Nein"))</f>
        <v>Nein</v>
      </c>
      <c r="Y71" s="1028"/>
      <c r="Z71" s="3"/>
      <c r="AA71" s="3"/>
      <c r="AB71" s="37"/>
      <c r="AC71" s="37"/>
      <c r="AD71" s="37"/>
      <c r="AE71" s="37"/>
      <c r="AF71" s="37"/>
      <c r="AG71" s="64"/>
      <c r="AH71" s="17"/>
      <c r="AO71" s="58"/>
      <c r="AP71" s="59"/>
      <c r="AR71" s="384"/>
      <c r="AS71" s="99"/>
      <c r="AT71" s="99"/>
      <c r="AU71" s="99"/>
      <c r="AV71" s="99"/>
      <c r="AW71" s="99"/>
      <c r="AX71" s="99"/>
      <c r="AY71" s="99"/>
      <c r="AZ71" s="381"/>
    </row>
    <row r="72" spans="2:52" ht="3" customHeight="1" x14ac:dyDescent="0.25">
      <c r="B72" s="16"/>
      <c r="C72" s="58"/>
      <c r="D72" s="3"/>
      <c r="E72" s="3"/>
      <c r="F72" s="3"/>
      <c r="G72" s="3"/>
      <c r="H72" s="3"/>
      <c r="I72" s="3"/>
      <c r="J72" s="3"/>
      <c r="K72" s="3"/>
      <c r="L72" s="3"/>
      <c r="M72" s="33"/>
      <c r="N72" s="3"/>
      <c r="O72" s="3"/>
      <c r="P72" s="3"/>
      <c r="Q72" s="33"/>
      <c r="R72" s="3"/>
      <c r="S72" s="3"/>
      <c r="T72" s="3"/>
      <c r="U72" s="3"/>
      <c r="V72" s="3"/>
      <c r="W72" s="3"/>
      <c r="X72" s="3"/>
      <c r="Y72" s="37"/>
      <c r="Z72" s="37"/>
      <c r="AA72" s="37"/>
      <c r="AB72" s="37"/>
      <c r="AC72" s="37"/>
      <c r="AD72" s="37"/>
      <c r="AE72" s="37"/>
      <c r="AF72" s="37"/>
      <c r="AG72" s="64"/>
      <c r="AH72" s="17"/>
      <c r="AO72" s="58"/>
      <c r="AP72" s="59"/>
      <c r="AR72" s="384"/>
      <c r="AS72" s="99"/>
      <c r="AT72" s="99"/>
      <c r="AU72" s="99"/>
      <c r="AV72" s="99"/>
      <c r="AW72" s="99"/>
      <c r="AX72" s="99"/>
      <c r="AY72" s="99"/>
      <c r="AZ72" s="381"/>
    </row>
    <row r="73" spans="2:52" ht="14.25" customHeight="1" x14ac:dyDescent="0.25">
      <c r="B73" s="16"/>
      <c r="C73" s="58"/>
      <c r="D73" s="3"/>
      <c r="E73" s="3"/>
      <c r="F73" s="3"/>
      <c r="G73" s="4" t="s">
        <v>10</v>
      </c>
      <c r="H73" s="1110" t="str">
        <f>IF(ISBLANK('sud-journal'!H73),"",'sud-journal'!H73)</f>
        <v/>
      </c>
      <c r="I73" s="1111"/>
      <c r="J73" s="3" t="s">
        <v>3</v>
      </c>
      <c r="K73" s="3"/>
      <c r="L73" s="4" t="s">
        <v>11</v>
      </c>
      <c r="M73" s="1110"/>
      <c r="N73" s="1111"/>
      <c r="O73" s="3" t="s">
        <v>3</v>
      </c>
      <c r="P73" s="3"/>
      <c r="Q73" s="1029">
        <f>IF(ISBLANK(rezeptkarte!AR57),"",rezeptkarte!AR57)</f>
        <v>0</v>
      </c>
      <c r="R73" s="1030"/>
      <c r="S73" s="3" t="s">
        <v>104</v>
      </c>
      <c r="T73" s="25"/>
      <c r="U73" s="1104" t="str">
        <f>IF(ISBLANK('sud-journal'!U73),"",'sud-journal'!U73)</f>
        <v/>
      </c>
      <c r="V73" s="1105"/>
      <c r="W73" s="3" t="s">
        <v>1</v>
      </c>
      <c r="X73" s="26"/>
      <c r="Y73" s="1104" t="str">
        <f>IF(ISBLANK('sud-journal'!Y73),"",'sud-journal'!Y73)</f>
        <v/>
      </c>
      <c r="Z73" s="1105"/>
      <c r="AA73" s="3" t="s">
        <v>51</v>
      </c>
      <c r="AB73" s="3"/>
      <c r="AC73" s="489" t="s">
        <v>422</v>
      </c>
      <c r="AD73" s="1117"/>
      <c r="AE73" s="1118"/>
      <c r="AF73" s="3" t="s">
        <v>52</v>
      </c>
      <c r="AG73" s="59"/>
      <c r="AH73" s="17"/>
      <c r="AO73" s="58"/>
      <c r="AP73" s="59"/>
      <c r="AR73" s="384"/>
      <c r="AS73" s="99"/>
      <c r="AT73" s="99"/>
      <c r="AU73" s="99"/>
      <c r="AV73" s="99"/>
      <c r="AW73" s="99"/>
      <c r="AX73" s="99"/>
      <c r="AY73" s="99"/>
      <c r="AZ73" s="381"/>
    </row>
    <row r="74" spans="2:52" ht="3" customHeight="1" x14ac:dyDescent="0.25">
      <c r="B74" s="16"/>
      <c r="C74" s="58"/>
      <c r="D74" s="3"/>
      <c r="E74" s="3"/>
      <c r="F74" s="3"/>
      <c r="G74" s="3"/>
      <c r="H74" s="3"/>
      <c r="I74" s="3"/>
      <c r="J74" s="3"/>
      <c r="K74" s="3"/>
      <c r="L74" s="3"/>
      <c r="M74" s="33"/>
      <c r="N74" s="3"/>
      <c r="O74" s="3"/>
      <c r="P74" s="3"/>
      <c r="Q74" s="33"/>
      <c r="R74" s="3"/>
      <c r="S74" s="3"/>
      <c r="T74" s="3"/>
      <c r="U74" s="3"/>
      <c r="V74" s="3"/>
      <c r="W74" s="3"/>
      <c r="X74" s="3"/>
      <c r="Y74" s="37"/>
      <c r="Z74" s="37"/>
      <c r="AA74" s="37"/>
      <c r="AB74" s="37"/>
      <c r="AC74" s="37"/>
      <c r="AD74" s="37"/>
      <c r="AE74" s="37"/>
      <c r="AF74" s="37"/>
      <c r="AG74" s="64"/>
      <c r="AH74" s="17"/>
      <c r="AO74" s="58"/>
      <c r="AP74" s="59"/>
      <c r="AR74" s="384"/>
      <c r="AS74" s="99"/>
      <c r="AT74" s="99"/>
      <c r="AU74" s="99"/>
      <c r="AV74" s="99"/>
      <c r="AW74" s="99"/>
      <c r="AX74" s="99"/>
      <c r="AY74" s="99"/>
      <c r="AZ74" s="381"/>
    </row>
    <row r="75" spans="2:52" ht="14.25" customHeight="1" x14ac:dyDescent="0.25">
      <c r="B75" s="16"/>
      <c r="C75" s="58"/>
      <c r="D75" s="1039" t="str">
        <f>rezeptkarte!D60</f>
        <v>1. Hopfengabe</v>
      </c>
      <c r="E75" s="1040"/>
      <c r="F75" s="1040"/>
      <c r="G75" s="1041"/>
      <c r="H75" s="59"/>
      <c r="I75" s="1110"/>
      <c r="J75" s="1111"/>
      <c r="K75" s="3" t="s">
        <v>3</v>
      </c>
      <c r="L75" s="3"/>
      <c r="M75" s="4" t="s">
        <v>12</v>
      </c>
      <c r="N75" s="1104" t="str">
        <f>IF(ISBLANK('sud-journal'!N75),"",'sud-journal'!N75)</f>
        <v/>
      </c>
      <c r="O75" s="1105"/>
      <c r="P75" s="3" t="s">
        <v>1</v>
      </c>
      <c r="Q75" s="3"/>
      <c r="R75" s="1027">
        <f>IF(ISBLANK(rezeptkarte!J64),"",rezeptkarte!J64)</f>
        <v>0</v>
      </c>
      <c r="S75" s="1028"/>
      <c r="T75" s="3" t="s">
        <v>14</v>
      </c>
      <c r="U75" s="3"/>
      <c r="V75" s="1114" t="str">
        <f>IF(ISBLANK(rezeptkarte!M62),"",rezeptkarte!M62)</f>
        <v/>
      </c>
      <c r="W75" s="1115"/>
      <c r="X75" s="1116"/>
      <c r="Y75" s="4"/>
      <c r="Z75" s="1072" t="str">
        <f>IF(ISBLANK(rezeptkarte!J60),"",rezeptkarte!J60)</f>
        <v>&lt;Hopfensorte wählen&gt;</v>
      </c>
      <c r="AA75" s="1073"/>
      <c r="AB75" s="1073"/>
      <c r="AC75" s="1073"/>
      <c r="AD75" s="1073"/>
      <c r="AE75" s="1073"/>
      <c r="AF75" s="1074"/>
      <c r="AG75" s="59"/>
      <c r="AH75" s="17"/>
      <c r="AO75" s="58"/>
      <c r="AP75" s="59"/>
      <c r="AR75" s="384"/>
      <c r="AS75" s="99"/>
      <c r="AT75" s="99"/>
      <c r="AU75" s="99"/>
      <c r="AV75" s="99"/>
      <c r="AW75" s="99"/>
      <c r="AX75" s="99"/>
      <c r="AY75" s="99"/>
      <c r="AZ75" s="381"/>
    </row>
    <row r="76" spans="2:52" ht="3" customHeight="1" x14ac:dyDescent="0.25">
      <c r="B76" s="16"/>
      <c r="C76" s="58"/>
      <c r="D76" s="3"/>
      <c r="E76" s="3"/>
      <c r="F76" s="3"/>
      <c r="G76" s="3"/>
      <c r="H76" s="3"/>
      <c r="I76" s="3"/>
      <c r="J76" s="3"/>
      <c r="K76" s="3"/>
      <c r="L76" s="3"/>
      <c r="M76" s="33"/>
      <c r="N76" s="3"/>
      <c r="O76" s="3"/>
      <c r="P76" s="3"/>
      <c r="Q76" s="33"/>
      <c r="R76" s="3"/>
      <c r="S76" s="3"/>
      <c r="T76" s="3"/>
      <c r="U76" s="3"/>
      <c r="V76" s="3"/>
      <c r="W76" s="3"/>
      <c r="X76" s="3"/>
      <c r="Y76" s="3"/>
      <c r="Z76" s="3"/>
      <c r="AA76" s="3"/>
      <c r="AB76" s="3"/>
      <c r="AC76" s="37"/>
      <c r="AD76" s="37"/>
      <c r="AE76" s="37"/>
      <c r="AF76" s="37"/>
      <c r="AG76" s="64"/>
      <c r="AH76" s="17"/>
      <c r="AO76" s="58"/>
      <c r="AP76" s="59"/>
      <c r="AR76" s="384"/>
      <c r="AS76" s="99"/>
      <c r="AT76" s="99"/>
      <c r="AU76" s="99" t="s">
        <v>107</v>
      </c>
      <c r="AV76" s="99" t="s">
        <v>308</v>
      </c>
      <c r="AW76" s="99" t="s">
        <v>40</v>
      </c>
      <c r="AX76" s="99"/>
      <c r="AY76" s="99"/>
      <c r="AZ76" s="381"/>
    </row>
    <row r="77" spans="2:52" ht="14.25" customHeight="1" x14ac:dyDescent="0.25">
      <c r="B77" s="16"/>
      <c r="C77" s="58"/>
      <c r="D77" s="1039" t="str">
        <f>rezeptkarte!D67</f>
        <v>2. Hopfengabe</v>
      </c>
      <c r="E77" s="1040"/>
      <c r="F77" s="1040"/>
      <c r="G77" s="1041"/>
      <c r="H77" s="4"/>
      <c r="I77" s="1110"/>
      <c r="J77" s="1111"/>
      <c r="K77" s="3" t="s">
        <v>3</v>
      </c>
      <c r="L77" s="3"/>
      <c r="M77" s="4" t="s">
        <v>12</v>
      </c>
      <c r="N77" s="1104" t="str">
        <f>IF(ISBLANK('sud-journal'!N77),"",'sud-journal'!N77)</f>
        <v/>
      </c>
      <c r="O77" s="1105"/>
      <c r="P77" s="3" t="s">
        <v>1</v>
      </c>
      <c r="Q77" s="3"/>
      <c r="R77" s="1027">
        <f>IF(ISBLANK(rezeptkarte!J71),"",rezeptkarte!J71)</f>
        <v>0</v>
      </c>
      <c r="S77" s="1028"/>
      <c r="T77" s="3" t="s">
        <v>14</v>
      </c>
      <c r="U77" s="3"/>
      <c r="V77" s="1114" t="str">
        <f>IF(ISBLANK(rezeptkarte!M69),"",rezeptkarte!M69)</f>
        <v/>
      </c>
      <c r="W77" s="1115"/>
      <c r="X77" s="1116"/>
      <c r="Y77" s="4"/>
      <c r="Z77" s="1072" t="str">
        <f>IF(ISBLANK(rezeptkarte!J67),"",rezeptkarte!J67)</f>
        <v>&lt;Hopfensorte wählen&gt;</v>
      </c>
      <c r="AA77" s="1073"/>
      <c r="AB77" s="1073"/>
      <c r="AC77" s="1073"/>
      <c r="AD77" s="1073"/>
      <c r="AE77" s="1073"/>
      <c r="AF77" s="1074"/>
      <c r="AG77" s="59"/>
      <c r="AH77" s="17"/>
      <c r="AO77" s="58"/>
      <c r="AP77" s="59"/>
      <c r="AR77" s="384"/>
      <c r="AS77" s="99"/>
      <c r="AT77" s="99"/>
      <c r="AU77" s="99"/>
      <c r="AV77" s="99"/>
      <c r="AW77" s="99"/>
      <c r="AX77" s="99"/>
      <c r="AY77" s="99"/>
      <c r="AZ77" s="381"/>
    </row>
    <row r="78" spans="2:52" ht="3" customHeight="1" x14ac:dyDescent="0.25">
      <c r="B78" s="16"/>
      <c r="C78" s="58"/>
      <c r="D78" s="3"/>
      <c r="E78" s="3"/>
      <c r="F78" s="3"/>
      <c r="G78" s="3"/>
      <c r="H78" s="3"/>
      <c r="I78" s="3"/>
      <c r="J78" s="3"/>
      <c r="K78" s="3"/>
      <c r="L78" s="3"/>
      <c r="M78" s="33"/>
      <c r="N78" s="3"/>
      <c r="O78" s="3"/>
      <c r="P78" s="3"/>
      <c r="Q78" s="3"/>
      <c r="R78" s="33"/>
      <c r="S78" s="3"/>
      <c r="T78" s="3"/>
      <c r="U78" s="3"/>
      <c r="V78" s="3"/>
      <c r="W78" s="3"/>
      <c r="X78" s="3"/>
      <c r="Y78" s="3"/>
      <c r="Z78" s="3"/>
      <c r="AA78" s="3"/>
      <c r="AB78" s="3"/>
      <c r="AC78" s="37"/>
      <c r="AD78" s="37"/>
      <c r="AE78" s="37"/>
      <c r="AF78" s="37"/>
      <c r="AG78" s="64"/>
      <c r="AH78" s="17"/>
      <c r="AO78" s="58"/>
      <c r="AP78" s="59"/>
      <c r="AR78" s="384">
        <f>M78/1440</f>
        <v>0</v>
      </c>
      <c r="AS78" s="99"/>
      <c r="AT78" s="99"/>
      <c r="AU78" s="99"/>
      <c r="AV78" s="99"/>
      <c r="AW78" s="99"/>
      <c r="AX78" s="99"/>
      <c r="AY78" s="99"/>
      <c r="AZ78" s="381"/>
    </row>
    <row r="79" spans="2:52" ht="14.25" customHeight="1" x14ac:dyDescent="0.25">
      <c r="B79" s="16"/>
      <c r="C79" s="58"/>
      <c r="D79" s="1039" t="str">
        <f>rezeptkarte!D74</f>
        <v>3. Hopfengabe</v>
      </c>
      <c r="E79" s="1040"/>
      <c r="F79" s="1040"/>
      <c r="G79" s="1041"/>
      <c r="H79" s="4"/>
      <c r="I79" s="1110"/>
      <c r="J79" s="1111"/>
      <c r="K79" s="3" t="s">
        <v>3</v>
      </c>
      <c r="L79" s="3"/>
      <c r="M79" s="4" t="s">
        <v>12</v>
      </c>
      <c r="N79" s="1104" t="str">
        <f>IF(ISBLANK('sud-journal'!N79),"",'sud-journal'!N79)</f>
        <v/>
      </c>
      <c r="O79" s="1105"/>
      <c r="P79" s="3" t="s">
        <v>1</v>
      </c>
      <c r="Q79" s="3"/>
      <c r="R79" s="1027">
        <f>IF(ISBLANK(rezeptkarte!J78),"",rezeptkarte!J78)</f>
        <v>0</v>
      </c>
      <c r="S79" s="1028"/>
      <c r="T79" s="3" t="s">
        <v>14</v>
      </c>
      <c r="U79" s="3"/>
      <c r="V79" s="1114" t="str">
        <f>IF(ISBLANK(rezeptkarte!M76),"",rezeptkarte!M76)</f>
        <v/>
      </c>
      <c r="W79" s="1115"/>
      <c r="X79" s="1116"/>
      <c r="Y79" s="4"/>
      <c r="Z79" s="1072" t="str">
        <f>IF(ISBLANK(rezeptkarte!J74),"",rezeptkarte!J74)</f>
        <v>&lt;Hopfensorte wählen&gt;</v>
      </c>
      <c r="AA79" s="1073"/>
      <c r="AB79" s="1073"/>
      <c r="AC79" s="1073"/>
      <c r="AD79" s="1073"/>
      <c r="AE79" s="1073"/>
      <c r="AF79" s="1074"/>
      <c r="AG79" s="59"/>
      <c r="AH79" s="17"/>
      <c r="AO79" s="58"/>
      <c r="AP79" s="59"/>
      <c r="AR79" s="384"/>
      <c r="AS79" s="99"/>
      <c r="AT79" s="99"/>
      <c r="AU79" s="99"/>
      <c r="AV79" s="99"/>
      <c r="AW79" s="99"/>
      <c r="AX79" s="99"/>
      <c r="AY79" s="99"/>
      <c r="AZ79" s="381"/>
    </row>
    <row r="80" spans="2:52" ht="3" customHeight="1" x14ac:dyDescent="0.25">
      <c r="B80" s="16"/>
      <c r="C80" s="58"/>
      <c r="D80" s="3"/>
      <c r="E80" s="3"/>
      <c r="F80" s="3"/>
      <c r="G80" s="3"/>
      <c r="H80" s="3"/>
      <c r="I80" s="3"/>
      <c r="J80" s="3"/>
      <c r="K80" s="3"/>
      <c r="L80" s="3"/>
      <c r="M80" s="33"/>
      <c r="N80" s="3"/>
      <c r="O80" s="3"/>
      <c r="P80" s="3"/>
      <c r="Q80" s="3"/>
      <c r="R80" s="33"/>
      <c r="S80" s="3"/>
      <c r="T80" s="3"/>
      <c r="U80" s="3"/>
      <c r="V80" s="3"/>
      <c r="W80" s="3"/>
      <c r="X80" s="3"/>
      <c r="Y80" s="3"/>
      <c r="Z80" s="3"/>
      <c r="AA80" s="3"/>
      <c r="AB80" s="3"/>
      <c r="AC80" s="37"/>
      <c r="AD80" s="37"/>
      <c r="AE80" s="37"/>
      <c r="AF80" s="37"/>
      <c r="AG80" s="64"/>
      <c r="AH80" s="17"/>
      <c r="AO80" s="58"/>
      <c r="AP80" s="59"/>
      <c r="AR80" s="384"/>
      <c r="AS80" s="99"/>
      <c r="AT80" s="99"/>
      <c r="AU80" s="99"/>
      <c r="AV80" s="99"/>
      <c r="AW80" s="99"/>
      <c r="AX80" s="99"/>
      <c r="AY80" s="99"/>
      <c r="AZ80" s="381"/>
    </row>
    <row r="81" spans="2:52" ht="14.25" customHeight="1" x14ac:dyDescent="0.25">
      <c r="B81" s="16"/>
      <c r="C81" s="58"/>
      <c r="D81" s="3"/>
      <c r="E81" s="3"/>
      <c r="F81" s="3"/>
      <c r="G81" s="4" t="s">
        <v>438</v>
      </c>
      <c r="H81" s="1110" t="str">
        <f>IF(ISBLANK('sud-journal'!H81),"",'sud-journal'!H81)</f>
        <v/>
      </c>
      <c r="I81" s="1111"/>
      <c r="J81" s="3" t="s">
        <v>3</v>
      </c>
      <c r="K81" s="3"/>
      <c r="L81" s="4" t="s">
        <v>11</v>
      </c>
      <c r="M81" s="1110"/>
      <c r="N81" s="1111"/>
      <c r="O81" s="3" t="s">
        <v>3</v>
      </c>
      <c r="P81" s="3"/>
      <c r="Q81" s="1029">
        <f>IF(ISBLANK(rezeptkarte!AR85),"",rezeptkarte!AR85)</f>
        <v>0</v>
      </c>
      <c r="R81" s="1030"/>
      <c r="S81" s="3" t="s">
        <v>104</v>
      </c>
      <c r="T81" s="25"/>
      <c r="U81" s="1104" t="str">
        <f>IF(ISBLANK('sud-journal'!U81),"",'sud-journal'!U81)</f>
        <v/>
      </c>
      <c r="V81" s="1105"/>
      <c r="W81" s="3" t="s">
        <v>1</v>
      </c>
      <c r="X81" s="26"/>
      <c r="Y81" s="1104" t="str">
        <f>IF(ISBLANK('sud-journal'!Y81),"",'sud-journal'!Y81)</f>
        <v/>
      </c>
      <c r="Z81" s="1105"/>
      <c r="AA81" s="3" t="s">
        <v>51</v>
      </c>
      <c r="AB81" s="3"/>
      <c r="AC81" s="489" t="s">
        <v>422</v>
      </c>
      <c r="AD81" s="1117"/>
      <c r="AE81" s="1118"/>
      <c r="AF81" s="3" t="s">
        <v>52</v>
      </c>
      <c r="AG81" s="59"/>
      <c r="AH81" s="17"/>
      <c r="AO81" s="58"/>
      <c r="AP81" s="59"/>
      <c r="AR81" s="384"/>
      <c r="AS81" s="99"/>
      <c r="AT81" s="99"/>
      <c r="AU81" s="99"/>
      <c r="AV81" s="99"/>
      <c r="AW81" s="99"/>
      <c r="AX81" s="99"/>
      <c r="AY81" s="99"/>
      <c r="AZ81" s="381"/>
    </row>
    <row r="82" spans="2:52" ht="3" customHeight="1" x14ac:dyDescent="0.25">
      <c r="B82" s="16"/>
      <c r="C82" s="58"/>
      <c r="D82" s="3"/>
      <c r="E82" s="3"/>
      <c r="F82" s="3"/>
      <c r="G82" s="3"/>
      <c r="H82" s="3"/>
      <c r="I82" s="3"/>
      <c r="J82" s="3"/>
      <c r="K82" s="3"/>
      <c r="L82" s="3"/>
      <c r="M82" s="33"/>
      <c r="N82" s="3"/>
      <c r="O82" s="3"/>
      <c r="P82" s="3"/>
      <c r="Q82" s="3"/>
      <c r="R82" s="33"/>
      <c r="S82" s="3"/>
      <c r="T82" s="3"/>
      <c r="U82" s="3"/>
      <c r="V82" s="3"/>
      <c r="W82" s="3"/>
      <c r="X82" s="3"/>
      <c r="Y82" s="3"/>
      <c r="Z82" s="3"/>
      <c r="AA82" s="3"/>
      <c r="AB82" s="3"/>
      <c r="AC82" s="37"/>
      <c r="AD82" s="37"/>
      <c r="AE82" s="37"/>
      <c r="AF82" s="37"/>
      <c r="AG82" s="64"/>
      <c r="AH82" s="17"/>
      <c r="AO82" s="58"/>
      <c r="AP82" s="59"/>
      <c r="AR82" s="384"/>
      <c r="AS82" s="99"/>
      <c r="AT82" s="99"/>
      <c r="AU82" s="99"/>
      <c r="AV82" s="99"/>
      <c r="AW82" s="99"/>
      <c r="AX82" s="99"/>
      <c r="AY82" s="99"/>
      <c r="AZ82" s="381"/>
    </row>
    <row r="83" spans="2:52" ht="14.25" customHeight="1" x14ac:dyDescent="0.25">
      <c r="B83" s="16"/>
      <c r="C83" s="58"/>
      <c r="D83" s="1039" t="str">
        <f>rezeptkarte!D81</f>
        <v>4. Hopfengabe</v>
      </c>
      <c r="E83" s="1040"/>
      <c r="F83" s="1040"/>
      <c r="G83" s="1041"/>
      <c r="H83" s="4"/>
      <c r="I83" s="1110"/>
      <c r="J83" s="1111"/>
      <c r="K83" s="3" t="s">
        <v>3</v>
      </c>
      <c r="L83" s="3"/>
      <c r="M83" s="4" t="s">
        <v>12</v>
      </c>
      <c r="N83" s="1104" t="str">
        <f>IF(ISBLANK('sud-journal'!N83),"",'sud-journal'!N83)</f>
        <v/>
      </c>
      <c r="O83" s="1105"/>
      <c r="P83" s="3" t="s">
        <v>1</v>
      </c>
      <c r="Q83" s="3"/>
      <c r="R83" s="1027">
        <f>IF(ISBLANK(rezeptkarte!J85),"",rezeptkarte!J85)</f>
        <v>0</v>
      </c>
      <c r="S83" s="1028"/>
      <c r="T83" s="3" t="s">
        <v>14</v>
      </c>
      <c r="U83" s="3"/>
      <c r="V83" s="1114" t="str">
        <f>IF(ISBLANK(rezeptkarte!M83),"",rezeptkarte!M83)</f>
        <v/>
      </c>
      <c r="W83" s="1115"/>
      <c r="X83" s="1116"/>
      <c r="Y83" s="4"/>
      <c r="Z83" s="1072" t="str">
        <f>IF(ISBLANK(rezeptkarte!J81),"",rezeptkarte!J81)</f>
        <v>&lt;Hopfensorte wählen&gt;</v>
      </c>
      <c r="AA83" s="1073"/>
      <c r="AB83" s="1073"/>
      <c r="AC83" s="1073"/>
      <c r="AD83" s="1073"/>
      <c r="AE83" s="1073"/>
      <c r="AF83" s="1074"/>
      <c r="AG83" s="59"/>
      <c r="AH83" s="17"/>
      <c r="AO83" s="58"/>
      <c r="AP83" s="59"/>
      <c r="AR83" s="384"/>
      <c r="AS83" s="99"/>
      <c r="AT83" s="99"/>
      <c r="AU83" s="99"/>
      <c r="AV83" s="99"/>
      <c r="AW83" s="99"/>
      <c r="AX83" s="99"/>
      <c r="AY83" s="99"/>
      <c r="AZ83" s="381"/>
    </row>
    <row r="84" spans="2:52" ht="3" customHeight="1" x14ac:dyDescent="0.25">
      <c r="B84" s="16"/>
      <c r="C84" s="60"/>
      <c r="D84" s="28"/>
      <c r="E84" s="28"/>
      <c r="F84" s="28"/>
      <c r="G84" s="28"/>
      <c r="H84" s="28"/>
      <c r="I84" s="28"/>
      <c r="J84" s="28"/>
      <c r="K84" s="28"/>
      <c r="L84" s="28"/>
      <c r="M84" s="457"/>
      <c r="N84" s="28"/>
      <c r="O84" s="28"/>
      <c r="P84" s="28"/>
      <c r="Q84" s="28"/>
      <c r="R84" s="457"/>
      <c r="S84" s="28"/>
      <c r="T84" s="28"/>
      <c r="U84" s="28"/>
      <c r="V84" s="28"/>
      <c r="W84" s="28"/>
      <c r="X84" s="28"/>
      <c r="Y84" s="28"/>
      <c r="Z84" s="28"/>
      <c r="AA84" s="28"/>
      <c r="AB84" s="28"/>
      <c r="AC84" s="37"/>
      <c r="AD84" s="37"/>
      <c r="AE84" s="37"/>
      <c r="AF84" s="37"/>
      <c r="AG84" s="64"/>
      <c r="AH84" s="17"/>
      <c r="AO84" s="58"/>
      <c r="AP84" s="59"/>
      <c r="AR84" s="384"/>
      <c r="AS84" s="99"/>
      <c r="AT84" s="99"/>
      <c r="AU84" s="99"/>
      <c r="AV84" s="99"/>
      <c r="AW84" s="99"/>
      <c r="AX84" s="99"/>
      <c r="AY84" s="99"/>
      <c r="AZ84" s="381"/>
    </row>
    <row r="85" spans="2:52" ht="3" customHeight="1" x14ac:dyDescent="0.25">
      <c r="B85" s="16"/>
      <c r="C85" s="3"/>
      <c r="D85" s="3"/>
      <c r="E85" s="3"/>
      <c r="F85" s="3"/>
      <c r="G85" s="3"/>
      <c r="H85" s="3"/>
      <c r="I85" s="3"/>
      <c r="J85" s="3"/>
      <c r="K85" s="3"/>
      <c r="L85" s="3"/>
      <c r="M85" s="3"/>
      <c r="N85" s="3"/>
      <c r="O85" s="3"/>
      <c r="P85" s="3"/>
      <c r="Q85" s="3"/>
      <c r="R85" s="3"/>
      <c r="S85" s="3"/>
      <c r="T85" s="3"/>
      <c r="U85" s="3"/>
      <c r="V85" s="3"/>
      <c r="W85" s="3"/>
      <c r="X85" s="3"/>
      <c r="Y85" s="3"/>
      <c r="Z85" s="3"/>
      <c r="AA85" s="3"/>
      <c r="AB85" s="3"/>
      <c r="AC85" s="58"/>
      <c r="AD85" s="3"/>
      <c r="AE85" s="3"/>
      <c r="AF85" s="3"/>
      <c r="AG85" s="59"/>
      <c r="AH85" s="17"/>
      <c r="AO85" s="58"/>
      <c r="AP85" s="59"/>
      <c r="AR85" s="384"/>
      <c r="AS85" s="99"/>
      <c r="AT85" s="99"/>
      <c r="AU85" s="99"/>
      <c r="AV85" s="99"/>
      <c r="AW85" s="99"/>
      <c r="AX85" s="99"/>
      <c r="AY85" s="99"/>
      <c r="AZ85" s="381"/>
    </row>
    <row r="86" spans="2:52" ht="14.25" customHeight="1" x14ac:dyDescent="0.25">
      <c r="B86" s="16"/>
      <c r="C86" s="55"/>
      <c r="D86" s="63" t="s">
        <v>522</v>
      </c>
      <c r="E86" s="56"/>
      <c r="F86" s="56"/>
      <c r="G86" s="56"/>
      <c r="H86" s="56"/>
      <c r="I86" s="56"/>
      <c r="J86" s="56"/>
      <c r="K86" s="56"/>
      <c r="L86" s="56"/>
      <c r="M86" s="56"/>
      <c r="N86" s="56"/>
      <c r="O86" s="56"/>
      <c r="P86" s="56"/>
      <c r="Q86" s="56"/>
      <c r="R86" s="56"/>
      <c r="S86" s="56"/>
      <c r="T86" s="56"/>
      <c r="U86" s="56"/>
      <c r="V86" s="56"/>
      <c r="W86" s="56"/>
      <c r="X86" s="56"/>
      <c r="Y86" s="56"/>
      <c r="Z86" s="56"/>
      <c r="AA86" s="56"/>
      <c r="AB86" s="58"/>
      <c r="AC86" s="492" t="s">
        <v>16</v>
      </c>
      <c r="AD86" s="1104" t="str">
        <f>IF(ISBLANK('sud-journal'!AD86),"",'sud-journal'!AD86)</f>
        <v/>
      </c>
      <c r="AE86" s="1105"/>
      <c r="AF86" s="3"/>
      <c r="AG86" s="59"/>
      <c r="AH86" s="17"/>
      <c r="AO86" s="58"/>
      <c r="AP86" s="59"/>
      <c r="AR86" s="384"/>
      <c r="AS86" s="99"/>
      <c r="AT86" s="99"/>
      <c r="AU86" s="99"/>
      <c r="AV86" s="99"/>
      <c r="AW86" s="99"/>
      <c r="AX86" s="99"/>
      <c r="AY86" s="99"/>
      <c r="AZ86" s="381"/>
    </row>
    <row r="87" spans="2:52" ht="14.25" customHeight="1" x14ac:dyDescent="0.25">
      <c r="B87" s="16"/>
      <c r="C87" s="58"/>
      <c r="D87" s="3"/>
      <c r="E87" s="3"/>
      <c r="F87" s="3"/>
      <c r="G87" s="4"/>
      <c r="H87" s="4" t="s">
        <v>15</v>
      </c>
      <c r="I87" s="1110" t="str">
        <f>IF(ISBLANK('sud-journal'!I87),"",'sud-journal'!I87)</f>
        <v/>
      </c>
      <c r="J87" s="1111"/>
      <c r="K87" s="3" t="s">
        <v>3</v>
      </c>
      <c r="L87" s="3"/>
      <c r="M87" s="3"/>
      <c r="N87" s="1104"/>
      <c r="O87" s="1105"/>
      <c r="P87" s="3" t="s">
        <v>1</v>
      </c>
      <c r="Q87" s="3"/>
      <c r="R87" s="489" t="s">
        <v>429</v>
      </c>
      <c r="S87" s="1027">
        <f>'sud-journal'!S87:T87</f>
        <v>0</v>
      </c>
      <c r="T87" s="1028"/>
      <c r="U87" s="3" t="s">
        <v>1</v>
      </c>
      <c r="V87" s="3"/>
      <c r="W87" s="3"/>
      <c r="X87" s="3"/>
      <c r="Y87" s="3"/>
      <c r="Z87" s="3"/>
      <c r="AA87" s="3"/>
      <c r="AB87" s="58"/>
      <c r="AC87" s="58"/>
      <c r="AD87" s="3"/>
      <c r="AE87" s="3"/>
      <c r="AF87" s="3"/>
      <c r="AG87" s="59"/>
      <c r="AH87" s="17"/>
      <c r="AO87" s="58"/>
      <c r="AP87" s="59"/>
      <c r="AR87" s="384"/>
      <c r="AS87" s="99"/>
      <c r="AT87" s="99"/>
      <c r="AU87" s="99"/>
      <c r="AV87" s="99"/>
      <c r="AW87" s="99"/>
      <c r="AX87" s="99"/>
      <c r="AY87" s="99"/>
      <c r="AZ87" s="381"/>
    </row>
    <row r="88" spans="2:52" ht="3" customHeight="1" x14ac:dyDescent="0.25">
      <c r="B88" s="16"/>
      <c r="C88" s="60"/>
      <c r="D88" s="28"/>
      <c r="E88" s="28"/>
      <c r="F88" s="28"/>
      <c r="G88" s="28"/>
      <c r="H88" s="28"/>
      <c r="I88" s="28"/>
      <c r="J88" s="28"/>
      <c r="K88" s="28"/>
      <c r="L88" s="28"/>
      <c r="M88" s="28"/>
      <c r="N88" s="28"/>
      <c r="O88" s="28"/>
      <c r="P88" s="28"/>
      <c r="Q88" s="28"/>
      <c r="R88" s="28"/>
      <c r="S88" s="28"/>
      <c r="T88" s="28"/>
      <c r="U88" s="28"/>
      <c r="V88" s="28"/>
      <c r="W88" s="28"/>
      <c r="X88" s="28"/>
      <c r="Y88" s="28"/>
      <c r="Z88" s="28"/>
      <c r="AA88" s="28"/>
      <c r="AB88" s="58"/>
      <c r="AC88" s="60"/>
      <c r="AD88" s="28"/>
      <c r="AE88" s="28"/>
      <c r="AF88" s="28"/>
      <c r="AG88" s="61"/>
      <c r="AH88" s="17"/>
      <c r="AO88" s="58"/>
      <c r="AP88" s="59"/>
      <c r="AR88" s="380" t="s">
        <v>381</v>
      </c>
      <c r="AS88" s="374" t="s">
        <v>236</v>
      </c>
      <c r="AT88" s="374" t="s">
        <v>238</v>
      </c>
      <c r="AU88" s="374" t="s">
        <v>40</v>
      </c>
      <c r="AV88" s="374"/>
      <c r="AW88" s="374"/>
      <c r="AX88" s="374"/>
      <c r="AY88" s="374"/>
      <c r="AZ88" s="373"/>
    </row>
    <row r="89" spans="2:52" ht="3" customHeight="1" x14ac:dyDescent="0.25">
      <c r="B89" s="16"/>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17"/>
      <c r="AO89" s="58"/>
      <c r="AP89" s="59"/>
    </row>
    <row r="90" spans="2:52" ht="14.25" customHeight="1" x14ac:dyDescent="0.25">
      <c r="B90" s="16"/>
      <c r="C90" s="55"/>
      <c r="D90" s="63" t="s">
        <v>523</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7"/>
      <c r="AH90" s="17"/>
      <c r="AO90" s="58"/>
      <c r="AP90" s="59"/>
    </row>
    <row r="91" spans="2:52" ht="14.25" customHeight="1" x14ac:dyDescent="0.25">
      <c r="B91" s="16"/>
      <c r="C91" s="58"/>
      <c r="D91" s="3"/>
      <c r="E91" s="3"/>
      <c r="F91" s="3"/>
      <c r="G91" s="4"/>
      <c r="H91" s="4"/>
      <c r="I91" s="4"/>
      <c r="J91" s="4"/>
      <c r="K91" s="4" t="s">
        <v>401</v>
      </c>
      <c r="L91" s="1119" t="str">
        <f>IF(ISBLANK('sud-journal'!L91),"",'sud-journal'!L91)</f>
        <v/>
      </c>
      <c r="M91" s="1120"/>
      <c r="N91" s="1121"/>
      <c r="O91" s="464"/>
      <c r="P91" s="4" t="s">
        <v>402</v>
      </c>
      <c r="Q91" s="1110" t="str">
        <f>IF(ISBLANK('sud-journal'!Q91),"",'sud-journal'!Q91)</f>
        <v/>
      </c>
      <c r="R91" s="1111"/>
      <c r="S91" s="3" t="s">
        <v>3</v>
      </c>
      <c r="T91" s="3"/>
      <c r="U91" s="1104" t="str">
        <f>IF(ISBLANK('sud-journal'!U91),"",'sud-journal'!U91)</f>
        <v/>
      </c>
      <c r="V91" s="1105"/>
      <c r="W91" s="3" t="s">
        <v>1</v>
      </c>
      <c r="X91" s="3"/>
      <c r="Y91" s="1104"/>
      <c r="Z91" s="1105"/>
      <c r="AA91" s="3" t="s">
        <v>51</v>
      </c>
      <c r="AB91" s="3"/>
      <c r="AC91" s="489" t="s">
        <v>422</v>
      </c>
      <c r="AD91" s="1027" t="str">
        <f>IF(ISBLANK(Y91),"",Y91/1.04)</f>
        <v/>
      </c>
      <c r="AE91" s="1028"/>
      <c r="AF91" s="3" t="s">
        <v>52</v>
      </c>
      <c r="AG91" s="283"/>
      <c r="AH91" s="17"/>
      <c r="AO91" s="58"/>
      <c r="AP91" s="59"/>
    </row>
    <row r="92" spans="2:52" ht="3" customHeight="1" x14ac:dyDescent="0.25">
      <c r="B92" s="16"/>
      <c r="C92" s="58"/>
      <c r="D92" s="3"/>
      <c r="E92" s="3"/>
      <c r="F92" s="3"/>
      <c r="G92" s="3"/>
      <c r="H92" s="3"/>
      <c r="I92" s="3"/>
      <c r="J92" s="3"/>
      <c r="K92" s="3"/>
      <c r="L92" s="3"/>
      <c r="M92" s="3"/>
      <c r="N92" s="3"/>
      <c r="O92" s="3"/>
      <c r="P92" s="3"/>
      <c r="Q92" s="3"/>
      <c r="R92" s="3"/>
      <c r="S92" s="3"/>
      <c r="T92" s="3"/>
      <c r="U92" s="3"/>
      <c r="V92" s="3"/>
      <c r="W92" s="3"/>
      <c r="X92" s="3"/>
      <c r="Y92" s="3"/>
      <c r="Z92" s="3"/>
      <c r="AA92" s="3"/>
      <c r="AB92" s="25"/>
      <c r="AC92" s="25"/>
      <c r="AD92" s="25"/>
      <c r="AE92" s="25"/>
      <c r="AF92" s="25"/>
      <c r="AG92" s="283"/>
      <c r="AH92" s="17"/>
      <c r="AO92" s="58"/>
      <c r="AP92" s="59"/>
    </row>
    <row r="93" spans="2:52" ht="12.75" customHeight="1" x14ac:dyDescent="0.25">
      <c r="B93" s="16"/>
      <c r="C93" s="58"/>
      <c r="D93" s="3"/>
      <c r="E93" s="3"/>
      <c r="F93" s="3"/>
      <c r="G93" s="3"/>
      <c r="H93" s="3"/>
      <c r="I93" s="489" t="s">
        <v>422</v>
      </c>
      <c r="J93" s="1066" t="str">
        <f>IF(ISERROR(VLOOKUP(AD81,$AV115:$AW206,2,FALSE)),"", VLOOKUP(AD81,$AV115:$AW206,2,FALSE))</f>
        <v/>
      </c>
      <c r="K93" s="1067"/>
      <c r="L93" s="3" t="s">
        <v>437</v>
      </c>
      <c r="M93" s="3"/>
      <c r="N93" s="3"/>
      <c r="O93" s="3"/>
      <c r="P93" s="3"/>
      <c r="Q93" s="489" t="s">
        <v>422</v>
      </c>
      <c r="R93" s="3"/>
      <c r="S93" s="3"/>
      <c r="T93" s="3"/>
      <c r="U93" s="3"/>
      <c r="V93" s="3"/>
      <c r="W93" s="30" t="s">
        <v>21</v>
      </c>
      <c r="X93" s="1068" t="str">
        <f>IF(ISERROR(J93*(U81+N87)/J10),"", J93*(U81+N87)/J10)</f>
        <v/>
      </c>
      <c r="Y93" s="1069"/>
      <c r="Z93" s="42" t="s">
        <v>6</v>
      </c>
      <c r="AA93" s="42"/>
      <c r="AB93" s="42"/>
      <c r="AC93" s="27" t="s">
        <v>446</v>
      </c>
      <c r="AD93" s="1104" t="str">
        <f>IF(ISBLANK('sud-journal'!AD93),"",'sud-journal'!AD93)</f>
        <v/>
      </c>
      <c r="AE93" s="1105"/>
      <c r="AF93" s="284"/>
      <c r="AG93" s="283"/>
      <c r="AH93" s="17"/>
      <c r="AO93" s="60"/>
      <c r="AP93" s="61"/>
    </row>
    <row r="94" spans="2:52" ht="3" customHeight="1" x14ac:dyDescent="0.25">
      <c r="B94" s="16"/>
      <c r="C94" s="60"/>
      <c r="D94" s="28"/>
      <c r="E94" s="28"/>
      <c r="F94" s="28"/>
      <c r="G94" s="28"/>
      <c r="H94" s="28"/>
      <c r="I94" s="28"/>
      <c r="J94" s="28"/>
      <c r="K94" s="28"/>
      <c r="L94" s="28"/>
      <c r="M94" s="28"/>
      <c r="N94" s="28"/>
      <c r="O94" s="28"/>
      <c r="P94" s="28"/>
      <c r="Q94" s="28"/>
      <c r="R94" s="28"/>
      <c r="S94" s="28"/>
      <c r="T94" s="28"/>
      <c r="U94" s="28"/>
      <c r="V94" s="28"/>
      <c r="W94" s="28"/>
      <c r="X94" s="28"/>
      <c r="Y94" s="28"/>
      <c r="Z94" s="28"/>
      <c r="AA94" s="28"/>
      <c r="AB94" s="285"/>
      <c r="AC94" s="285"/>
      <c r="AD94" s="285"/>
      <c r="AE94" s="285"/>
      <c r="AF94" s="285"/>
      <c r="AG94" s="286"/>
      <c r="AH94" s="17"/>
    </row>
    <row r="95" spans="2:52" ht="3" customHeight="1" thickBot="1" x14ac:dyDescent="0.3">
      <c r="B95" s="1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21"/>
    </row>
    <row r="100" spans="1:25" ht="12.75" customHeight="1" x14ac:dyDescent="0.25"/>
    <row r="101" spans="1:25" ht="17.25" customHeight="1" x14ac:dyDescent="0.25"/>
    <row r="102" spans="1:25" ht="16.5" customHeight="1" x14ac:dyDescent="0.25">
      <c r="D102" s="346"/>
      <c r="E102" s="346"/>
      <c r="F102" s="346"/>
      <c r="G102" s="346"/>
      <c r="H102" s="346"/>
      <c r="I102" s="346"/>
      <c r="J102" s="346"/>
    </row>
    <row r="103" spans="1:25" ht="16.5" hidden="1" customHeight="1" x14ac:dyDescent="0.2">
      <c r="A103" s="82"/>
      <c r="B103" s="82"/>
      <c r="C103" s="82"/>
      <c r="D103" s="350" t="s">
        <v>103</v>
      </c>
      <c r="E103" s="351">
        <v>0</v>
      </c>
      <c r="F103" s="343"/>
      <c r="G103" s="351" t="s">
        <v>113</v>
      </c>
      <c r="H103" s="343" t="s">
        <v>40</v>
      </c>
      <c r="I103" s="343"/>
      <c r="J103" s="343"/>
      <c r="K103" s="82"/>
      <c r="L103" s="82"/>
      <c r="M103" s="43">
        <v>15</v>
      </c>
      <c r="N103" s="43" t="s">
        <v>109</v>
      </c>
      <c r="O103" s="82" t="s">
        <v>40</v>
      </c>
      <c r="P103" s="82"/>
      <c r="Q103" s="82"/>
      <c r="R103" s="82"/>
      <c r="S103" s="82"/>
      <c r="T103" s="82" t="s">
        <v>39</v>
      </c>
      <c r="U103" s="82" t="s">
        <v>111</v>
      </c>
      <c r="V103" s="82" t="s">
        <v>40</v>
      </c>
      <c r="W103" s="82" t="s">
        <v>39</v>
      </c>
      <c r="X103" s="82" t="s">
        <v>111</v>
      </c>
      <c r="Y103" s="82" t="s">
        <v>40</v>
      </c>
    </row>
    <row r="104" spans="1:25" ht="16.5" hidden="1" customHeight="1" x14ac:dyDescent="0.2">
      <c r="A104" s="82"/>
      <c r="B104" s="82"/>
      <c r="C104" s="82"/>
      <c r="D104" s="351" t="s">
        <v>48</v>
      </c>
      <c r="E104" s="351">
        <v>22</v>
      </c>
      <c r="F104" s="343"/>
      <c r="G104" s="351" t="s">
        <v>282</v>
      </c>
      <c r="H104" s="343" t="s">
        <v>40</v>
      </c>
      <c r="I104" s="343"/>
      <c r="J104" s="343"/>
      <c r="K104" s="82"/>
      <c r="L104" s="82"/>
      <c r="M104" s="43">
        <v>16</v>
      </c>
      <c r="N104" s="43" t="s">
        <v>109</v>
      </c>
      <c r="O104" s="82" t="s">
        <v>40</v>
      </c>
      <c r="P104" s="82"/>
      <c r="Q104" s="82"/>
      <c r="R104" s="82"/>
      <c r="S104" s="82"/>
      <c r="T104" s="82" t="s">
        <v>112</v>
      </c>
      <c r="U104" s="82">
        <v>45</v>
      </c>
      <c r="V104" s="82" t="s">
        <v>40</v>
      </c>
      <c r="W104" s="82" t="s">
        <v>112</v>
      </c>
      <c r="X104" s="82">
        <v>45</v>
      </c>
      <c r="Y104" s="82" t="s">
        <v>40</v>
      </c>
    </row>
    <row r="105" spans="1:25" ht="16.5" hidden="1" customHeight="1" x14ac:dyDescent="0.2">
      <c r="A105" s="82"/>
      <c r="B105" s="82"/>
      <c r="C105" s="82"/>
      <c r="D105" s="351" t="s">
        <v>67</v>
      </c>
      <c r="E105" s="351">
        <v>6</v>
      </c>
      <c r="F105" s="343"/>
      <c r="G105" s="351" t="s">
        <v>96</v>
      </c>
      <c r="H105" s="343" t="s">
        <v>40</v>
      </c>
      <c r="I105" s="343"/>
      <c r="J105" s="343"/>
      <c r="K105" s="82"/>
      <c r="L105" s="82"/>
      <c r="M105" s="43">
        <v>17</v>
      </c>
      <c r="N105" s="43" t="s">
        <v>109</v>
      </c>
      <c r="O105" s="82" t="s">
        <v>40</v>
      </c>
      <c r="P105" s="82"/>
      <c r="Q105" s="82"/>
      <c r="R105" s="82"/>
      <c r="S105" s="82"/>
      <c r="T105" s="82" t="s">
        <v>41</v>
      </c>
      <c r="U105" s="82">
        <v>57</v>
      </c>
      <c r="V105" s="82" t="s">
        <v>40</v>
      </c>
      <c r="W105" s="82" t="s">
        <v>41</v>
      </c>
      <c r="X105" s="82">
        <v>57</v>
      </c>
      <c r="Y105" s="82" t="s">
        <v>40</v>
      </c>
    </row>
    <row r="106" spans="1:25" ht="16.5" hidden="1" customHeight="1" x14ac:dyDescent="0.2">
      <c r="A106" s="82"/>
      <c r="B106" s="82"/>
      <c r="C106" s="82"/>
      <c r="D106" s="351" t="s">
        <v>47</v>
      </c>
      <c r="E106" s="351">
        <v>4</v>
      </c>
      <c r="F106" s="343"/>
      <c r="G106" s="351" t="s">
        <v>102</v>
      </c>
      <c r="H106" s="343" t="s">
        <v>40</v>
      </c>
      <c r="I106" s="343"/>
      <c r="J106" s="343"/>
      <c r="K106" s="82"/>
      <c r="L106" s="82"/>
      <c r="M106" s="43">
        <v>18</v>
      </c>
      <c r="N106" s="43" t="s">
        <v>110</v>
      </c>
      <c r="O106" s="82" t="s">
        <v>40</v>
      </c>
      <c r="P106" s="82"/>
      <c r="Q106" s="82"/>
      <c r="R106" s="82"/>
      <c r="S106" s="82"/>
      <c r="T106" s="82" t="s">
        <v>42</v>
      </c>
      <c r="U106" s="82">
        <v>62</v>
      </c>
      <c r="V106" s="82" t="s">
        <v>40</v>
      </c>
      <c r="W106" s="82" t="s">
        <v>42</v>
      </c>
      <c r="X106" s="82">
        <v>62</v>
      </c>
      <c r="Y106" s="82" t="s">
        <v>40</v>
      </c>
    </row>
    <row r="107" spans="1:25" ht="16.5" hidden="1" customHeight="1" x14ac:dyDescent="0.2">
      <c r="A107" s="82"/>
      <c r="B107" s="82"/>
      <c r="C107" s="82"/>
      <c r="D107" s="351" t="s">
        <v>71</v>
      </c>
      <c r="E107" s="351">
        <v>3.5</v>
      </c>
      <c r="F107" s="343"/>
      <c r="G107" s="351" t="s">
        <v>283</v>
      </c>
      <c r="H107" s="343" t="s">
        <v>40</v>
      </c>
      <c r="I107" s="343"/>
      <c r="J107" s="343"/>
      <c r="K107" s="82"/>
      <c r="L107" s="82"/>
      <c r="M107" s="43">
        <v>19</v>
      </c>
      <c r="N107" s="43" t="s">
        <v>110</v>
      </c>
      <c r="O107" s="82" t="s">
        <v>40</v>
      </c>
      <c r="P107" s="82"/>
      <c r="Q107" s="82"/>
      <c r="R107" s="82"/>
      <c r="S107" s="82"/>
      <c r="T107" s="82" t="s">
        <v>43</v>
      </c>
      <c r="U107" s="82">
        <v>66</v>
      </c>
      <c r="V107" s="82" t="s">
        <v>40</v>
      </c>
      <c r="W107" s="82" t="s">
        <v>43</v>
      </c>
      <c r="X107" s="82">
        <v>66</v>
      </c>
      <c r="Y107" s="82" t="s">
        <v>40</v>
      </c>
    </row>
    <row r="108" spans="1:25" ht="16.5" hidden="1" customHeight="1" x14ac:dyDescent="0.2">
      <c r="A108" s="82"/>
      <c r="B108" s="82"/>
      <c r="C108" s="82"/>
      <c r="D108" s="351" t="s">
        <v>55</v>
      </c>
      <c r="E108" s="351">
        <v>8</v>
      </c>
      <c r="F108" s="343"/>
      <c r="G108" s="351" t="s">
        <v>284</v>
      </c>
      <c r="H108" s="343" t="s">
        <v>40</v>
      </c>
      <c r="I108" s="343"/>
      <c r="J108" s="343"/>
      <c r="K108" s="82"/>
      <c r="L108" s="82"/>
      <c r="M108" s="43">
        <v>20</v>
      </c>
      <c r="N108" s="43" t="s">
        <v>115</v>
      </c>
      <c r="O108" s="82" t="s">
        <v>40</v>
      </c>
      <c r="P108" s="82"/>
      <c r="Q108" s="82"/>
      <c r="R108" s="82"/>
      <c r="S108" s="82"/>
      <c r="T108" s="82" t="s">
        <v>44</v>
      </c>
      <c r="U108" s="82">
        <v>72</v>
      </c>
      <c r="V108" s="82" t="s">
        <v>40</v>
      </c>
      <c r="W108" s="82" t="s">
        <v>44</v>
      </c>
      <c r="X108" s="82">
        <v>72</v>
      </c>
      <c r="Y108" s="82" t="s">
        <v>40</v>
      </c>
    </row>
    <row r="109" spans="1:25" ht="16.5" hidden="1" customHeight="1" x14ac:dyDescent="0.2">
      <c r="A109" s="82"/>
      <c r="B109" s="82"/>
      <c r="C109" s="82"/>
      <c r="D109" s="351"/>
      <c r="E109" s="351"/>
      <c r="F109" s="343"/>
      <c r="G109" s="351" t="s">
        <v>287</v>
      </c>
      <c r="H109" s="343" t="s">
        <v>40</v>
      </c>
      <c r="I109" s="343"/>
      <c r="J109" s="343"/>
      <c r="K109" s="82"/>
      <c r="L109" s="82"/>
      <c r="M109" s="43">
        <v>21</v>
      </c>
      <c r="N109" s="43" t="s">
        <v>116</v>
      </c>
      <c r="O109" s="82" t="s">
        <v>40</v>
      </c>
      <c r="P109" s="82"/>
      <c r="Q109" s="82"/>
      <c r="R109" s="82"/>
      <c r="S109" s="82"/>
      <c r="T109" s="82" t="s">
        <v>50</v>
      </c>
      <c r="U109" s="82">
        <v>100</v>
      </c>
      <c r="V109" s="82" t="s">
        <v>40</v>
      </c>
      <c r="W109" s="82" t="s">
        <v>45</v>
      </c>
      <c r="X109" s="82">
        <v>76</v>
      </c>
      <c r="Y109" s="82" t="s">
        <v>40</v>
      </c>
    </row>
    <row r="110" spans="1:25" ht="16.5" hidden="1" customHeight="1" x14ac:dyDescent="0.2">
      <c r="A110" s="82"/>
      <c r="B110" s="82"/>
      <c r="C110" s="82"/>
      <c r="D110" s="351" t="s">
        <v>70</v>
      </c>
      <c r="E110" s="351">
        <v>5</v>
      </c>
      <c r="F110" s="343"/>
      <c r="G110" s="351" t="s">
        <v>285</v>
      </c>
      <c r="H110" s="343" t="s">
        <v>40</v>
      </c>
      <c r="I110" s="343"/>
      <c r="J110" s="343"/>
      <c r="K110" s="82"/>
      <c r="L110" s="82"/>
      <c r="M110" s="43">
        <v>22</v>
      </c>
      <c r="N110" s="43" t="s">
        <v>117</v>
      </c>
      <c r="O110" s="82" t="s">
        <v>40</v>
      </c>
      <c r="P110" s="82"/>
      <c r="Q110" s="82"/>
      <c r="R110" s="82"/>
      <c r="S110" s="82"/>
      <c r="T110" s="82" t="s">
        <v>46</v>
      </c>
      <c r="U110" s="82"/>
      <c r="V110" s="82" t="s">
        <v>40</v>
      </c>
      <c r="W110" s="82" t="s">
        <v>46</v>
      </c>
      <c r="X110" s="82"/>
      <c r="Y110" s="82" t="s">
        <v>40</v>
      </c>
    </row>
    <row r="111" spans="1:25" ht="16.5" hidden="1" customHeight="1" x14ac:dyDescent="0.2">
      <c r="A111" s="82"/>
      <c r="B111" s="82"/>
      <c r="C111" s="82"/>
      <c r="D111" s="351" t="s">
        <v>68</v>
      </c>
      <c r="E111" s="351">
        <v>4</v>
      </c>
      <c r="F111" s="343"/>
      <c r="G111" s="351" t="s">
        <v>286</v>
      </c>
      <c r="H111" s="343" t="s">
        <v>40</v>
      </c>
      <c r="I111" s="343"/>
      <c r="J111" s="343"/>
      <c r="K111" s="82"/>
      <c r="L111" s="82"/>
      <c r="M111" s="43">
        <v>23</v>
      </c>
      <c r="N111" s="43" t="s">
        <v>117</v>
      </c>
      <c r="O111" s="82" t="s">
        <v>40</v>
      </c>
      <c r="P111" s="82"/>
      <c r="Q111" s="82"/>
      <c r="R111" s="82"/>
      <c r="S111" s="82"/>
      <c r="T111" s="82"/>
      <c r="U111" s="82"/>
      <c r="V111" s="82"/>
      <c r="W111" s="82"/>
      <c r="X111" s="82"/>
    </row>
    <row r="112" spans="1:25" ht="16.5" hidden="1" customHeight="1" x14ac:dyDescent="0.2">
      <c r="A112" s="82"/>
      <c r="B112" s="82"/>
      <c r="C112" s="82"/>
      <c r="D112" s="351" t="s">
        <v>69</v>
      </c>
      <c r="E112" s="351">
        <v>16</v>
      </c>
      <c r="F112" s="343"/>
      <c r="G112" s="351" t="s">
        <v>289</v>
      </c>
      <c r="H112" s="343" t="s">
        <v>40</v>
      </c>
      <c r="I112" s="343"/>
      <c r="J112" s="343"/>
      <c r="K112" s="82"/>
      <c r="L112" s="82"/>
      <c r="M112" s="43">
        <v>24</v>
      </c>
      <c r="N112" s="43" t="s">
        <v>117</v>
      </c>
      <c r="O112" s="82" t="s">
        <v>40</v>
      </c>
      <c r="P112" s="82"/>
      <c r="Q112" s="82"/>
      <c r="R112" s="82"/>
      <c r="S112" s="82"/>
      <c r="T112" s="82"/>
      <c r="U112" s="82"/>
      <c r="V112" s="82"/>
      <c r="W112" s="82"/>
      <c r="X112" s="82"/>
    </row>
    <row r="113" spans="1:52" ht="16.5" hidden="1" customHeight="1" x14ac:dyDescent="0.2">
      <c r="A113" s="82"/>
      <c r="B113" s="82"/>
      <c r="C113" s="82"/>
      <c r="D113" s="351"/>
      <c r="E113" s="351"/>
      <c r="F113" s="343"/>
      <c r="G113" s="351" t="s">
        <v>99</v>
      </c>
      <c r="H113" s="343" t="s">
        <v>40</v>
      </c>
      <c r="I113" s="343"/>
      <c r="J113" s="343"/>
      <c r="K113" s="82"/>
      <c r="L113" s="82"/>
      <c r="M113" s="43">
        <v>25</v>
      </c>
      <c r="N113" s="43" t="s">
        <v>118</v>
      </c>
      <c r="O113" s="82" t="s">
        <v>40</v>
      </c>
      <c r="P113" s="82"/>
      <c r="Q113" s="82"/>
      <c r="R113" s="82"/>
      <c r="S113" s="82"/>
      <c r="T113" s="82"/>
      <c r="U113" s="82"/>
      <c r="V113" s="82"/>
      <c r="W113" s="82"/>
      <c r="X113" s="82"/>
    </row>
    <row r="114" spans="1:52" ht="16.5" hidden="1" customHeight="1" x14ac:dyDescent="0.2">
      <c r="A114" s="82"/>
      <c r="B114" s="82"/>
      <c r="C114" s="82"/>
      <c r="D114" s="351" t="s">
        <v>72</v>
      </c>
      <c r="E114" s="351">
        <v>70</v>
      </c>
      <c r="F114" s="343"/>
      <c r="G114" s="351" t="s">
        <v>101</v>
      </c>
      <c r="H114" s="343" t="s">
        <v>40</v>
      </c>
      <c r="I114" s="343"/>
      <c r="J114" s="343"/>
      <c r="K114" s="82"/>
      <c r="L114" s="82"/>
      <c r="M114" s="43">
        <v>26</v>
      </c>
      <c r="N114" s="43" t="s">
        <v>119</v>
      </c>
      <c r="O114" s="82" t="s">
        <v>40</v>
      </c>
      <c r="P114" s="82"/>
      <c r="Q114" s="82"/>
      <c r="R114" s="82"/>
      <c r="S114" s="82"/>
      <c r="T114" s="82"/>
      <c r="U114" s="82"/>
      <c r="V114" s="82"/>
      <c r="W114" s="82"/>
      <c r="X114" s="82"/>
    </row>
    <row r="115" spans="1:52" ht="16.5" hidden="1" customHeight="1" x14ac:dyDescent="0.2">
      <c r="A115" s="82"/>
      <c r="B115" s="82"/>
      <c r="C115" s="82"/>
      <c r="D115" s="351" t="s">
        <v>73</v>
      </c>
      <c r="E115" s="351">
        <v>400</v>
      </c>
      <c r="F115" s="343"/>
      <c r="G115" s="351" t="s">
        <v>288</v>
      </c>
      <c r="H115" s="343" t="s">
        <v>40</v>
      </c>
      <c r="I115" s="343"/>
      <c r="J115" s="343"/>
      <c r="K115" s="82"/>
      <c r="L115" s="82"/>
      <c r="M115" s="43">
        <v>27</v>
      </c>
      <c r="N115" s="43" t="s">
        <v>119</v>
      </c>
      <c r="O115" s="82" t="s">
        <v>40</v>
      </c>
      <c r="P115" s="82"/>
      <c r="Q115" s="82"/>
      <c r="R115" s="82"/>
      <c r="S115" s="82"/>
      <c r="T115" s="82"/>
      <c r="U115" s="82"/>
      <c r="V115" s="82"/>
      <c r="W115" s="82"/>
      <c r="X115" s="82"/>
      <c r="AR115" s="386"/>
      <c r="AS115" s="367"/>
      <c r="AT115" s="367"/>
      <c r="AU115" s="367"/>
      <c r="AV115" s="454">
        <v>11</v>
      </c>
      <c r="AW115" s="454">
        <v>11.01</v>
      </c>
      <c r="AX115" s="367"/>
      <c r="AY115" s="367"/>
      <c r="AZ115" s="385"/>
    </row>
    <row r="116" spans="1:52" ht="16.5" hidden="1" customHeight="1" x14ac:dyDescent="0.2">
      <c r="A116" s="82"/>
      <c r="B116" s="82"/>
      <c r="C116" s="82"/>
      <c r="D116" s="351" t="s">
        <v>74</v>
      </c>
      <c r="E116" s="351">
        <v>35</v>
      </c>
      <c r="F116" s="343"/>
      <c r="G116" s="351" t="s">
        <v>100</v>
      </c>
      <c r="H116" s="343" t="s">
        <v>40</v>
      </c>
      <c r="I116" s="343"/>
      <c r="J116" s="343"/>
      <c r="K116" s="82"/>
      <c r="L116" s="82"/>
      <c r="M116" s="43">
        <v>28</v>
      </c>
      <c r="N116" s="43" t="s">
        <v>120</v>
      </c>
      <c r="O116" s="82" t="s">
        <v>40</v>
      </c>
      <c r="P116" s="82"/>
      <c r="Q116" s="82"/>
      <c r="R116" s="82"/>
      <c r="S116" s="82"/>
      <c r="T116" s="82"/>
      <c r="U116" s="82"/>
      <c r="V116" s="82"/>
      <c r="W116" s="82"/>
      <c r="X116" s="82"/>
      <c r="AR116" s="384"/>
      <c r="AS116" s="99"/>
      <c r="AT116" s="99"/>
      <c r="AU116" s="99"/>
      <c r="AV116" s="364">
        <v>11.1</v>
      </c>
      <c r="AW116" s="364">
        <v>11.11</v>
      </c>
      <c r="AX116" s="99"/>
      <c r="AY116" s="99"/>
      <c r="AZ116" s="381"/>
    </row>
    <row r="117" spans="1:52" ht="16.5" hidden="1" customHeight="1" x14ac:dyDescent="0.2">
      <c r="A117" s="82"/>
      <c r="B117" s="82"/>
      <c r="C117" s="82"/>
      <c r="D117" s="351" t="s">
        <v>56</v>
      </c>
      <c r="E117" s="351">
        <v>120</v>
      </c>
      <c r="F117" s="343"/>
      <c r="G117" s="351" t="s">
        <v>98</v>
      </c>
      <c r="H117" s="343" t="s">
        <v>40</v>
      </c>
      <c r="I117" s="343"/>
      <c r="J117" s="343"/>
      <c r="K117" s="82"/>
      <c r="L117" s="82"/>
      <c r="M117" s="43">
        <v>29</v>
      </c>
      <c r="N117" s="43" t="s">
        <v>120</v>
      </c>
      <c r="O117" s="82" t="s">
        <v>40</v>
      </c>
      <c r="P117" s="82"/>
      <c r="Q117" s="82"/>
      <c r="R117" s="82"/>
      <c r="S117" s="82"/>
      <c r="T117" s="82"/>
      <c r="U117" s="82"/>
      <c r="V117" s="82"/>
      <c r="W117" s="82"/>
      <c r="X117" s="82"/>
      <c r="AR117" s="384"/>
      <c r="AS117" s="99"/>
      <c r="AT117" s="99"/>
      <c r="AU117" s="99"/>
      <c r="AV117" s="364">
        <v>11.2</v>
      </c>
      <c r="AW117" s="364">
        <v>11.22</v>
      </c>
      <c r="AX117" s="99"/>
      <c r="AY117" s="99"/>
      <c r="AZ117" s="381"/>
    </row>
    <row r="118" spans="1:52" ht="16.5" hidden="1" customHeight="1" x14ac:dyDescent="0.2">
      <c r="A118" s="82"/>
      <c r="B118" s="82"/>
      <c r="C118" s="82"/>
      <c r="D118" s="351" t="s">
        <v>75</v>
      </c>
      <c r="E118" s="351">
        <v>25</v>
      </c>
      <c r="F118" s="343"/>
      <c r="G118" s="351" t="s">
        <v>291</v>
      </c>
      <c r="H118" s="343" t="s">
        <v>40</v>
      </c>
      <c r="I118" s="343"/>
      <c r="J118" s="343"/>
      <c r="K118" s="82"/>
      <c r="L118" s="82"/>
      <c r="M118" s="43">
        <v>30</v>
      </c>
      <c r="N118" s="43" t="s">
        <v>121</v>
      </c>
      <c r="O118" s="82" t="s">
        <v>40</v>
      </c>
      <c r="P118" s="82"/>
      <c r="Q118" s="82"/>
      <c r="R118" s="82"/>
      <c r="S118" s="82"/>
      <c r="T118" s="82"/>
      <c r="U118" s="82"/>
      <c r="V118" s="82"/>
      <c r="W118" s="82"/>
      <c r="X118" s="82"/>
      <c r="AR118" s="384"/>
      <c r="AS118" s="99"/>
      <c r="AT118" s="99"/>
      <c r="AU118" s="99"/>
      <c r="AV118" s="364">
        <v>11.3</v>
      </c>
      <c r="AW118" s="364">
        <v>11.32</v>
      </c>
      <c r="AX118" s="99"/>
      <c r="AY118" s="99"/>
      <c r="AZ118" s="381"/>
    </row>
    <row r="119" spans="1:52" ht="16.5" hidden="1" customHeight="1" x14ac:dyDescent="0.2">
      <c r="A119" s="82"/>
      <c r="B119" s="82"/>
      <c r="C119" s="82"/>
      <c r="D119" s="351" t="s">
        <v>76</v>
      </c>
      <c r="E119" s="351">
        <v>4</v>
      </c>
      <c r="F119" s="343"/>
      <c r="G119" s="351" t="s">
        <v>292</v>
      </c>
      <c r="H119" s="343" t="s">
        <v>40</v>
      </c>
      <c r="I119" s="343"/>
      <c r="J119" s="343"/>
      <c r="K119" s="82"/>
      <c r="L119" s="82"/>
      <c r="M119" s="43">
        <v>31</v>
      </c>
      <c r="N119" s="43" t="s">
        <v>122</v>
      </c>
      <c r="O119" s="82" t="s">
        <v>40</v>
      </c>
      <c r="P119" s="82"/>
      <c r="Q119" s="82"/>
      <c r="R119" s="82"/>
      <c r="S119" s="82"/>
      <c r="T119" s="82"/>
      <c r="U119" s="82"/>
      <c r="V119" s="82"/>
      <c r="W119" s="82"/>
      <c r="X119" s="82"/>
      <c r="AR119" s="384"/>
      <c r="AS119" s="99"/>
      <c r="AT119" s="99"/>
      <c r="AU119" s="99"/>
      <c r="AV119" s="364"/>
      <c r="AW119" s="364"/>
      <c r="AX119" s="99"/>
      <c r="AY119" s="99"/>
      <c r="AZ119" s="381"/>
    </row>
    <row r="120" spans="1:52" ht="16.5" hidden="1" customHeight="1" x14ac:dyDescent="0.2">
      <c r="A120" s="82"/>
      <c r="B120" s="82"/>
      <c r="C120" s="82"/>
      <c r="D120" s="351" t="s">
        <v>77</v>
      </c>
      <c r="E120" s="351">
        <v>45</v>
      </c>
      <c r="F120" s="343"/>
      <c r="G120" s="351" t="s">
        <v>290</v>
      </c>
      <c r="H120" s="343" t="s">
        <v>40</v>
      </c>
      <c r="I120" s="343"/>
      <c r="J120" s="343"/>
      <c r="K120" s="82"/>
      <c r="L120" s="82"/>
      <c r="M120" s="43">
        <v>32</v>
      </c>
      <c r="N120" s="43" t="s">
        <v>122</v>
      </c>
      <c r="O120" s="82" t="s">
        <v>40</v>
      </c>
      <c r="P120" s="82"/>
      <c r="Q120" s="82"/>
      <c r="R120" s="82"/>
      <c r="S120" s="82"/>
      <c r="T120" s="82"/>
      <c r="U120" s="82"/>
      <c r="V120" s="82"/>
      <c r="W120" s="82"/>
      <c r="X120" s="82"/>
      <c r="AR120" s="384"/>
      <c r="AS120" s="99"/>
      <c r="AT120" s="99"/>
      <c r="AU120" s="99"/>
      <c r="AV120" s="366">
        <v>11.4</v>
      </c>
      <c r="AW120" s="364">
        <v>11.42</v>
      </c>
      <c r="AX120" s="99"/>
      <c r="AY120" s="99"/>
      <c r="AZ120" s="381"/>
    </row>
    <row r="121" spans="1:52" ht="16.5" hidden="1" customHeight="1" x14ac:dyDescent="0.2">
      <c r="A121" s="82"/>
      <c r="B121" s="83"/>
      <c r="C121" s="83"/>
      <c r="D121" s="351" t="s">
        <v>91</v>
      </c>
      <c r="E121" s="351">
        <v>115</v>
      </c>
      <c r="F121" s="342"/>
      <c r="G121" s="351" t="s">
        <v>293</v>
      </c>
      <c r="H121" s="343" t="s">
        <v>40</v>
      </c>
      <c r="I121" s="343"/>
      <c r="J121" s="343"/>
      <c r="K121" s="83"/>
      <c r="L121" s="83"/>
      <c r="M121" s="43">
        <v>33</v>
      </c>
      <c r="N121" s="43" t="s">
        <v>122</v>
      </c>
      <c r="O121" s="82" t="s">
        <v>40</v>
      </c>
      <c r="P121" s="82"/>
      <c r="Q121" s="82"/>
      <c r="R121" s="82"/>
      <c r="S121" s="82"/>
      <c r="T121" s="82"/>
      <c r="U121" s="82"/>
      <c r="V121" s="82"/>
      <c r="W121" s="82"/>
      <c r="X121" s="82"/>
      <c r="AR121" s="384"/>
      <c r="AS121" s="99"/>
      <c r="AT121" s="99"/>
      <c r="AU121" s="99"/>
      <c r="AV121" s="364">
        <v>11.5</v>
      </c>
      <c r="AW121" s="364">
        <v>11.53</v>
      </c>
      <c r="AX121" s="99"/>
      <c r="AY121" s="99"/>
      <c r="AZ121" s="381"/>
    </row>
    <row r="122" spans="1:52" ht="16.5" hidden="1" customHeight="1" x14ac:dyDescent="0.2">
      <c r="A122" s="82"/>
      <c r="B122" s="83"/>
      <c r="C122" s="83"/>
      <c r="D122" s="351"/>
      <c r="E122" s="351"/>
      <c r="F122" s="342"/>
      <c r="G122" s="351" t="s">
        <v>295</v>
      </c>
      <c r="H122" s="343" t="s">
        <v>40</v>
      </c>
      <c r="I122" s="343"/>
      <c r="J122" s="343"/>
      <c r="K122" s="83"/>
      <c r="L122" s="83"/>
      <c r="M122" s="43">
        <v>34</v>
      </c>
      <c r="N122" s="43" t="s">
        <v>122</v>
      </c>
      <c r="O122" s="82" t="s">
        <v>40</v>
      </c>
      <c r="P122" s="82"/>
      <c r="Q122" s="82"/>
      <c r="R122" s="82"/>
      <c r="S122" s="82"/>
      <c r="T122" s="82"/>
      <c r="U122" s="82"/>
      <c r="V122" s="82"/>
      <c r="W122" s="82"/>
      <c r="X122" s="82"/>
      <c r="AR122" s="384"/>
      <c r="AS122" s="99"/>
      <c r="AT122" s="99"/>
      <c r="AU122" s="99"/>
      <c r="AV122" s="364">
        <v>11.6</v>
      </c>
      <c r="AW122" s="364">
        <v>11.63</v>
      </c>
      <c r="AX122" s="99"/>
      <c r="AY122" s="99"/>
      <c r="AZ122" s="381"/>
    </row>
    <row r="123" spans="1:52" ht="16.5" hidden="1" customHeight="1" x14ac:dyDescent="0.2">
      <c r="A123" s="82"/>
      <c r="B123" s="83"/>
      <c r="C123" s="83"/>
      <c r="D123" s="351" t="s">
        <v>78</v>
      </c>
      <c r="E123" s="351">
        <v>70</v>
      </c>
      <c r="F123" s="342"/>
      <c r="G123" s="351" t="s">
        <v>294</v>
      </c>
      <c r="H123" s="343" t="s">
        <v>40</v>
      </c>
      <c r="I123" s="343"/>
      <c r="J123" s="343"/>
      <c r="K123" s="83"/>
      <c r="L123" s="83"/>
      <c r="M123" s="43">
        <v>35</v>
      </c>
      <c r="N123" s="43" t="s">
        <v>123</v>
      </c>
      <c r="O123" s="82" t="s">
        <v>40</v>
      </c>
      <c r="P123" s="82"/>
      <c r="Q123" s="82"/>
      <c r="R123" s="82"/>
      <c r="S123" s="82"/>
      <c r="T123" s="82"/>
      <c r="U123" s="82"/>
      <c r="V123" s="82"/>
      <c r="W123" s="82"/>
      <c r="X123" s="82"/>
      <c r="AR123" s="384"/>
      <c r="AS123" s="99"/>
      <c r="AT123" s="99"/>
      <c r="AU123" s="99"/>
      <c r="AV123" s="364">
        <v>11.7</v>
      </c>
      <c r="AW123" s="364">
        <v>11.74</v>
      </c>
      <c r="AX123" s="99"/>
      <c r="AY123" s="99"/>
      <c r="AZ123" s="381"/>
    </row>
    <row r="124" spans="1:52" ht="16.5" hidden="1" customHeight="1" x14ac:dyDescent="0.2">
      <c r="A124" s="82"/>
      <c r="B124" s="83"/>
      <c r="C124" s="83"/>
      <c r="D124" s="351"/>
      <c r="E124" s="351"/>
      <c r="F124" s="342"/>
      <c r="G124" s="351" t="s">
        <v>296</v>
      </c>
      <c r="H124" s="343" t="s">
        <v>40</v>
      </c>
      <c r="I124" s="343"/>
      <c r="J124" s="343"/>
      <c r="K124" s="83"/>
      <c r="L124" s="83"/>
      <c r="M124" s="43"/>
      <c r="N124" s="43"/>
      <c r="O124" s="82"/>
      <c r="P124" s="82"/>
      <c r="Q124" s="82"/>
      <c r="R124" s="82"/>
      <c r="S124" s="82"/>
      <c r="T124" s="82"/>
      <c r="U124" s="82"/>
      <c r="V124" s="82"/>
      <c r="W124" s="82"/>
      <c r="X124" s="82"/>
      <c r="AR124" s="384"/>
      <c r="AS124" s="99"/>
      <c r="AT124" s="99"/>
      <c r="AU124" s="99"/>
      <c r="AV124" s="364">
        <v>11.8</v>
      </c>
      <c r="AW124" s="364">
        <v>11.85</v>
      </c>
      <c r="AX124" s="99"/>
      <c r="AY124" s="99"/>
      <c r="AZ124" s="381"/>
    </row>
    <row r="125" spans="1:52" ht="16.5" hidden="1" customHeight="1" x14ac:dyDescent="0.2">
      <c r="A125" s="82"/>
      <c r="B125" s="83"/>
      <c r="C125" s="83"/>
      <c r="D125" s="351" t="s">
        <v>79</v>
      </c>
      <c r="E125" s="351">
        <v>5</v>
      </c>
      <c r="F125" s="342"/>
      <c r="G125" s="351" t="s">
        <v>297</v>
      </c>
      <c r="H125" s="343" t="s">
        <v>40</v>
      </c>
      <c r="I125" s="343"/>
      <c r="J125" s="343"/>
      <c r="K125" s="83"/>
      <c r="L125" s="83"/>
      <c r="M125" s="43">
        <v>36</v>
      </c>
      <c r="N125" s="43" t="s">
        <v>123</v>
      </c>
      <c r="O125" s="82" t="s">
        <v>40</v>
      </c>
      <c r="P125" s="82"/>
      <c r="Q125" s="82"/>
      <c r="R125" s="82"/>
      <c r="S125" s="82"/>
      <c r="T125" s="82"/>
      <c r="U125" s="82"/>
      <c r="V125" s="82"/>
      <c r="W125" s="82"/>
      <c r="X125" s="82"/>
      <c r="AR125" s="384"/>
      <c r="AS125" s="99"/>
      <c r="AT125" s="99"/>
      <c r="AU125" s="99"/>
      <c r="AV125" s="364">
        <v>11.9</v>
      </c>
      <c r="AW125" s="364">
        <v>11.95</v>
      </c>
      <c r="AX125" s="99"/>
      <c r="AY125" s="99"/>
      <c r="AZ125" s="381"/>
    </row>
    <row r="126" spans="1:52" ht="16.5" hidden="1" customHeight="1" x14ac:dyDescent="0.2">
      <c r="A126" s="82"/>
      <c r="B126" s="83"/>
      <c r="C126" s="83"/>
      <c r="D126" s="351" t="s">
        <v>80</v>
      </c>
      <c r="E126" s="351">
        <v>1150</v>
      </c>
      <c r="F126" s="342"/>
      <c r="G126" s="351"/>
      <c r="H126" s="343"/>
      <c r="I126" s="343"/>
      <c r="J126" s="343"/>
      <c r="K126" s="83"/>
      <c r="L126" s="83"/>
      <c r="M126" s="43">
        <v>37</v>
      </c>
      <c r="N126" s="43" t="s">
        <v>124</v>
      </c>
      <c r="O126" s="82" t="s">
        <v>40</v>
      </c>
      <c r="P126" s="82"/>
      <c r="Q126" s="82"/>
      <c r="R126" s="82"/>
      <c r="S126" s="82"/>
      <c r="T126" s="82"/>
      <c r="U126" s="82"/>
      <c r="V126" s="82"/>
      <c r="W126" s="82"/>
      <c r="X126" s="82"/>
      <c r="AR126" s="384"/>
      <c r="AS126" s="99"/>
      <c r="AT126" s="99"/>
      <c r="AU126" s="99"/>
      <c r="AV126" s="364">
        <v>12</v>
      </c>
      <c r="AW126" s="364">
        <v>12.06</v>
      </c>
      <c r="AX126" s="99"/>
      <c r="AY126" s="99"/>
      <c r="AZ126" s="381"/>
    </row>
    <row r="127" spans="1:52" ht="16.5" hidden="1" customHeight="1" x14ac:dyDescent="0.2">
      <c r="A127" s="82"/>
      <c r="B127" s="83"/>
      <c r="C127" s="83"/>
      <c r="D127" s="351" t="s">
        <v>81</v>
      </c>
      <c r="E127" s="351">
        <v>5</v>
      </c>
      <c r="F127" s="342"/>
      <c r="G127" s="351"/>
      <c r="H127" s="343"/>
      <c r="I127" s="343"/>
      <c r="J127" s="343"/>
      <c r="K127" s="83"/>
      <c r="L127" s="83"/>
      <c r="M127" s="43">
        <v>38</v>
      </c>
      <c r="N127" s="43" t="s">
        <v>124</v>
      </c>
      <c r="O127" s="82" t="s">
        <v>40</v>
      </c>
      <c r="P127" s="82"/>
      <c r="Q127" s="82"/>
      <c r="R127" s="82"/>
      <c r="S127" s="82"/>
      <c r="T127" s="82"/>
      <c r="U127" s="82"/>
      <c r="V127" s="82"/>
      <c r="W127" s="82"/>
      <c r="X127" s="82"/>
      <c r="AR127" s="384"/>
      <c r="AS127" s="99"/>
      <c r="AT127" s="99"/>
      <c r="AU127" s="99"/>
      <c r="AV127" s="364">
        <v>12.1</v>
      </c>
      <c r="AW127" s="364">
        <v>12.17</v>
      </c>
      <c r="AX127" s="99"/>
      <c r="AY127" s="99"/>
      <c r="AZ127" s="381"/>
    </row>
    <row r="128" spans="1:52" ht="16.5" hidden="1" customHeight="1" x14ac:dyDescent="0.2">
      <c r="A128" s="82"/>
      <c r="B128" s="83"/>
      <c r="C128" s="83"/>
      <c r="D128" s="351"/>
      <c r="E128" s="351"/>
      <c r="F128" s="342"/>
      <c r="G128" s="351"/>
      <c r="H128" s="343"/>
      <c r="I128" s="343"/>
      <c r="J128" s="343"/>
      <c r="K128" s="83"/>
      <c r="L128" s="83"/>
      <c r="M128" s="43">
        <v>39</v>
      </c>
      <c r="N128" s="43" t="s">
        <v>125</v>
      </c>
      <c r="O128" s="82" t="s">
        <v>40</v>
      </c>
      <c r="P128" s="82"/>
      <c r="Q128" s="82"/>
      <c r="R128" s="82"/>
      <c r="S128" s="82"/>
      <c r="T128" s="82"/>
      <c r="U128" s="82"/>
      <c r="V128" s="82"/>
      <c r="W128" s="82"/>
      <c r="X128" s="82"/>
      <c r="AR128" s="384"/>
      <c r="AS128" s="99"/>
      <c r="AT128" s="99"/>
      <c r="AU128" s="99"/>
      <c r="AV128" s="364">
        <v>12.2</v>
      </c>
      <c r="AW128" s="364">
        <v>12.27</v>
      </c>
      <c r="AX128" s="99"/>
      <c r="AY128" s="99"/>
      <c r="AZ128" s="381"/>
    </row>
    <row r="129" spans="1:52" ht="16.5" hidden="1" customHeight="1" x14ac:dyDescent="0.2">
      <c r="A129" s="82"/>
      <c r="B129" s="83"/>
      <c r="C129" s="83"/>
      <c r="D129" s="351" t="s">
        <v>82</v>
      </c>
      <c r="E129" s="351">
        <v>1300</v>
      </c>
      <c r="F129" s="342"/>
      <c r="G129" s="351"/>
      <c r="H129" s="343"/>
      <c r="I129" s="343"/>
      <c r="J129" s="343"/>
      <c r="K129" s="83"/>
      <c r="L129" s="83"/>
      <c r="M129" s="43">
        <v>40</v>
      </c>
      <c r="N129" s="43" t="s">
        <v>126</v>
      </c>
      <c r="O129" s="82" t="s">
        <v>40</v>
      </c>
      <c r="P129" s="82"/>
      <c r="Q129" s="82"/>
      <c r="R129" s="82"/>
      <c r="S129" s="82"/>
      <c r="T129" s="82"/>
      <c r="U129" s="82"/>
      <c r="V129" s="82"/>
      <c r="W129" s="82"/>
      <c r="X129" s="82"/>
      <c r="AR129" s="384"/>
      <c r="AS129" s="99"/>
      <c r="AT129" s="99"/>
      <c r="AU129" s="99"/>
      <c r="AV129" s="364">
        <v>12.3</v>
      </c>
      <c r="AW129" s="364">
        <v>12.38</v>
      </c>
      <c r="AX129" s="99"/>
      <c r="AY129" s="99"/>
      <c r="AZ129" s="381"/>
    </row>
    <row r="130" spans="1:52" ht="16.5" hidden="1" customHeight="1" x14ac:dyDescent="0.2">
      <c r="A130" s="82"/>
      <c r="B130" s="83"/>
      <c r="C130" s="83"/>
      <c r="D130" s="351" t="s">
        <v>83</v>
      </c>
      <c r="E130" s="351">
        <v>960</v>
      </c>
      <c r="F130" s="342"/>
      <c r="G130" s="351"/>
      <c r="H130" s="343"/>
      <c r="I130" s="343"/>
      <c r="J130" s="343"/>
      <c r="K130" s="83"/>
      <c r="L130" s="83"/>
      <c r="M130" s="43">
        <v>41</v>
      </c>
      <c r="N130" s="43" t="s">
        <v>127</v>
      </c>
      <c r="O130" s="82" t="s">
        <v>40</v>
      </c>
      <c r="P130" s="82"/>
      <c r="Q130" s="82"/>
      <c r="R130" s="82"/>
      <c r="S130" s="82"/>
      <c r="T130" s="82"/>
      <c r="U130" s="82"/>
      <c r="V130" s="82"/>
      <c r="W130" s="82"/>
      <c r="X130" s="82"/>
      <c r="AR130" s="384"/>
      <c r="AS130" s="99"/>
      <c r="AT130" s="99"/>
      <c r="AU130" s="99"/>
      <c r="AV130" s="364">
        <v>12.4</v>
      </c>
      <c r="AW130" s="364">
        <v>12.48</v>
      </c>
      <c r="AX130" s="99"/>
      <c r="AY130" s="99"/>
      <c r="AZ130" s="381"/>
    </row>
    <row r="131" spans="1:52" ht="16.5" hidden="1" customHeight="1" x14ac:dyDescent="0.2">
      <c r="A131" s="82"/>
      <c r="B131" s="83"/>
      <c r="C131" s="83"/>
      <c r="D131" s="351" t="s">
        <v>84</v>
      </c>
      <c r="E131" s="351">
        <v>4</v>
      </c>
      <c r="F131" s="342"/>
      <c r="G131" s="351"/>
      <c r="H131" s="343"/>
      <c r="I131" s="343"/>
      <c r="J131" s="343"/>
      <c r="K131" s="83"/>
      <c r="L131" s="83"/>
      <c r="M131" s="43">
        <v>42</v>
      </c>
      <c r="N131" s="43" t="s">
        <v>127</v>
      </c>
      <c r="O131" s="82" t="s">
        <v>40</v>
      </c>
      <c r="P131" s="82"/>
      <c r="Q131" s="82"/>
      <c r="R131" s="82"/>
      <c r="S131" s="82"/>
      <c r="T131" s="82"/>
      <c r="U131" s="82"/>
      <c r="V131" s="82"/>
      <c r="W131" s="82"/>
      <c r="X131" s="82"/>
      <c r="AR131" s="384"/>
      <c r="AS131" s="99"/>
      <c r="AT131" s="99"/>
      <c r="AU131" s="99"/>
      <c r="AV131" s="364">
        <v>12.5</v>
      </c>
      <c r="AW131" s="364">
        <v>12.59</v>
      </c>
      <c r="AX131" s="99"/>
      <c r="AY131" s="99"/>
      <c r="AZ131" s="381"/>
    </row>
    <row r="132" spans="1:52" ht="16.5" hidden="1" customHeight="1" x14ac:dyDescent="0.2">
      <c r="A132" s="82"/>
      <c r="B132" s="83"/>
      <c r="C132" s="83"/>
      <c r="D132" s="351" t="s">
        <v>85</v>
      </c>
      <c r="E132" s="351">
        <v>3</v>
      </c>
      <c r="F132" s="342"/>
      <c r="G132" s="351"/>
      <c r="H132" s="343"/>
      <c r="I132" s="343"/>
      <c r="J132" s="343"/>
      <c r="K132" s="83"/>
      <c r="L132" s="83"/>
      <c r="M132" s="43">
        <v>43</v>
      </c>
      <c r="N132" s="43" t="s">
        <v>127</v>
      </c>
      <c r="O132" s="82" t="s">
        <v>40</v>
      </c>
      <c r="P132" s="82"/>
      <c r="Q132" s="82"/>
      <c r="R132" s="82"/>
      <c r="S132" s="82"/>
      <c r="T132" s="82"/>
      <c r="U132" s="82"/>
      <c r="V132" s="82"/>
      <c r="W132" s="82"/>
      <c r="X132" s="82"/>
      <c r="AR132" s="384"/>
      <c r="AS132" s="99"/>
      <c r="AT132" s="99"/>
      <c r="AU132" s="99"/>
      <c r="AV132" s="364">
        <v>12.6</v>
      </c>
      <c r="AW132" s="364">
        <v>12.69</v>
      </c>
      <c r="AX132" s="99"/>
      <c r="AY132" s="99"/>
      <c r="AZ132" s="381"/>
    </row>
    <row r="133" spans="1:52" ht="16.5" hidden="1" customHeight="1" x14ac:dyDescent="0.2">
      <c r="A133" s="82"/>
      <c r="B133" s="83"/>
      <c r="C133" s="83"/>
      <c r="D133" s="351" t="s">
        <v>86</v>
      </c>
      <c r="E133" s="351">
        <v>3.5</v>
      </c>
      <c r="F133" s="342"/>
      <c r="G133" s="351"/>
      <c r="H133" s="343"/>
      <c r="I133" s="343"/>
      <c r="J133" s="343"/>
      <c r="K133" s="83"/>
      <c r="L133" s="83"/>
      <c r="M133" s="43">
        <v>44</v>
      </c>
      <c r="N133" s="43" t="s">
        <v>127</v>
      </c>
      <c r="O133" s="82" t="s">
        <v>40</v>
      </c>
      <c r="P133" s="82"/>
      <c r="Q133" s="82"/>
      <c r="R133" s="82"/>
      <c r="S133" s="82"/>
      <c r="T133" s="82"/>
      <c r="U133" s="82"/>
      <c r="V133" s="82"/>
      <c r="W133" s="82"/>
      <c r="X133" s="82"/>
      <c r="AR133" s="384"/>
      <c r="AS133" s="99"/>
      <c r="AT133" s="99"/>
      <c r="AU133" s="99"/>
      <c r="AV133" s="364">
        <v>12.7</v>
      </c>
      <c r="AW133" s="364">
        <v>12.8</v>
      </c>
      <c r="AX133" s="99"/>
      <c r="AY133" s="99"/>
      <c r="AZ133" s="381"/>
    </row>
    <row r="134" spans="1:52" ht="16.5" hidden="1" customHeight="1" x14ac:dyDescent="0.2">
      <c r="A134" s="82"/>
      <c r="B134" s="83"/>
      <c r="C134" s="83"/>
      <c r="D134" s="351" t="s">
        <v>87</v>
      </c>
      <c r="E134" s="351">
        <v>4</v>
      </c>
      <c r="F134" s="342"/>
      <c r="G134" s="351"/>
      <c r="H134" s="343"/>
      <c r="I134" s="343"/>
      <c r="J134" s="343"/>
      <c r="K134" s="83"/>
      <c r="L134" s="83"/>
      <c r="M134" s="43">
        <v>45</v>
      </c>
      <c r="N134" s="43" t="s">
        <v>127</v>
      </c>
      <c r="O134" s="82" t="s">
        <v>40</v>
      </c>
      <c r="P134" s="82"/>
      <c r="Q134" s="82"/>
      <c r="R134" s="82"/>
      <c r="S134" s="82"/>
      <c r="T134" s="82"/>
      <c r="U134" s="82"/>
      <c r="V134" s="82"/>
      <c r="W134" s="82"/>
      <c r="X134" s="82"/>
      <c r="AR134" s="384"/>
      <c r="AS134" s="99"/>
      <c r="AT134" s="99"/>
      <c r="AU134" s="99"/>
      <c r="AV134" s="364">
        <v>12.8</v>
      </c>
      <c r="AW134" s="364">
        <v>12.9</v>
      </c>
      <c r="AX134" s="99"/>
      <c r="AY134" s="99"/>
      <c r="AZ134" s="381"/>
    </row>
    <row r="135" spans="1:52" ht="16.5" hidden="1" customHeight="1" x14ac:dyDescent="0.2">
      <c r="A135" s="82"/>
      <c r="B135" s="83"/>
      <c r="C135" s="83"/>
      <c r="D135" s="352" t="s">
        <v>88</v>
      </c>
      <c r="E135" s="351">
        <v>5</v>
      </c>
      <c r="F135" s="342"/>
      <c r="G135" s="342"/>
      <c r="H135" s="343"/>
      <c r="I135" s="343"/>
      <c r="J135" s="343"/>
      <c r="K135" s="83"/>
      <c r="L135" s="83"/>
      <c r="M135" s="43">
        <v>46</v>
      </c>
      <c r="N135" s="43" t="s">
        <v>127</v>
      </c>
      <c r="O135" s="82" t="s">
        <v>40</v>
      </c>
      <c r="P135" s="82"/>
      <c r="Q135" s="82"/>
      <c r="R135" s="82"/>
      <c r="S135" s="82"/>
      <c r="T135" s="82"/>
      <c r="U135" s="82"/>
      <c r="V135" s="82"/>
      <c r="W135" s="82"/>
      <c r="X135" s="82"/>
      <c r="AR135" s="384"/>
      <c r="AS135" s="99"/>
      <c r="AT135" s="99"/>
      <c r="AU135" s="99"/>
      <c r="AV135" s="364">
        <v>12.9</v>
      </c>
      <c r="AW135" s="364">
        <v>13.01</v>
      </c>
      <c r="AX135" s="99"/>
      <c r="AY135" s="99"/>
      <c r="AZ135" s="381"/>
    </row>
    <row r="136" spans="1:52" ht="16.5" hidden="1" customHeight="1" x14ac:dyDescent="0.2">
      <c r="A136" s="82"/>
      <c r="B136" s="83"/>
      <c r="C136" s="83"/>
      <c r="D136" s="351" t="s">
        <v>89</v>
      </c>
      <c r="E136" s="351">
        <v>550</v>
      </c>
      <c r="F136" s="342"/>
      <c r="G136" s="342"/>
      <c r="H136" s="343"/>
      <c r="I136" s="343"/>
      <c r="J136" s="343"/>
      <c r="K136" s="83"/>
      <c r="L136" s="83"/>
      <c r="M136" s="43">
        <v>47</v>
      </c>
      <c r="N136" s="43" t="s">
        <v>127</v>
      </c>
      <c r="O136" s="82" t="s">
        <v>40</v>
      </c>
      <c r="P136" s="82"/>
      <c r="Q136" s="82"/>
      <c r="R136" s="82"/>
      <c r="S136" s="82"/>
      <c r="T136" s="82"/>
      <c r="U136" s="82"/>
      <c r="V136" s="82"/>
      <c r="W136" s="82"/>
      <c r="X136" s="82"/>
      <c r="AR136" s="384"/>
      <c r="AS136" s="99"/>
      <c r="AT136" s="99"/>
      <c r="AU136" s="99"/>
      <c r="AV136" s="364">
        <v>13</v>
      </c>
      <c r="AW136" s="364">
        <v>13.11</v>
      </c>
      <c r="AX136" s="99"/>
      <c r="AY136" s="99"/>
      <c r="AZ136" s="381"/>
    </row>
    <row r="137" spans="1:52" ht="16.5" hidden="1" customHeight="1" x14ac:dyDescent="0.2">
      <c r="A137" s="82"/>
      <c r="B137" s="83"/>
      <c r="C137" s="83"/>
      <c r="D137" s="351"/>
      <c r="E137" s="351"/>
      <c r="F137" s="342"/>
      <c r="G137" s="342"/>
      <c r="H137" s="343"/>
      <c r="I137" s="343"/>
      <c r="J137" s="343"/>
      <c r="K137" s="83"/>
      <c r="L137" s="83"/>
      <c r="M137" s="43">
        <v>48</v>
      </c>
      <c r="N137" s="43" t="s">
        <v>127</v>
      </c>
      <c r="O137" s="82" t="s">
        <v>40</v>
      </c>
      <c r="P137" s="82"/>
      <c r="Q137" s="82"/>
      <c r="R137" s="82"/>
      <c r="S137" s="82"/>
      <c r="T137" s="82"/>
      <c r="U137" s="82"/>
      <c r="V137" s="82"/>
      <c r="W137" s="82"/>
      <c r="X137" s="82"/>
      <c r="AR137" s="384"/>
      <c r="AS137" s="99"/>
      <c r="AT137" s="99"/>
      <c r="AU137" s="99"/>
      <c r="AV137" s="364">
        <v>13.1</v>
      </c>
      <c r="AW137" s="364">
        <v>13.22</v>
      </c>
      <c r="AX137" s="99"/>
      <c r="AY137" s="99"/>
      <c r="AZ137" s="381"/>
    </row>
    <row r="138" spans="1:52" ht="16.5" hidden="1" customHeight="1" x14ac:dyDescent="0.2">
      <c r="A138" s="82"/>
      <c r="B138" s="83"/>
      <c r="C138" s="83"/>
      <c r="D138" s="344" t="s">
        <v>130</v>
      </c>
      <c r="E138" s="342">
        <v>0</v>
      </c>
      <c r="F138" s="342"/>
      <c r="G138" s="342"/>
      <c r="H138" s="343"/>
      <c r="I138" s="343"/>
      <c r="J138" s="343"/>
      <c r="K138" s="83"/>
      <c r="L138" s="83"/>
      <c r="M138" s="43">
        <v>49</v>
      </c>
      <c r="N138" s="43" t="s">
        <v>127</v>
      </c>
      <c r="O138" s="82" t="s">
        <v>40</v>
      </c>
      <c r="P138" s="82"/>
      <c r="Q138" s="82"/>
      <c r="R138" s="82"/>
      <c r="S138" s="82"/>
      <c r="T138" s="82"/>
      <c r="U138" s="82"/>
      <c r="V138" s="82"/>
      <c r="W138" s="82"/>
      <c r="X138" s="82"/>
      <c r="AR138" s="384"/>
      <c r="AS138" s="99"/>
      <c r="AT138" s="99"/>
      <c r="AU138" s="99"/>
      <c r="AV138" s="364">
        <v>13.2</v>
      </c>
      <c r="AW138" s="364">
        <v>13.32</v>
      </c>
      <c r="AX138" s="99"/>
      <c r="AY138" s="99"/>
      <c r="AZ138" s="381"/>
    </row>
    <row r="139" spans="1:52" ht="16.5" hidden="1" customHeight="1" x14ac:dyDescent="0.2">
      <c r="A139" s="82"/>
      <c r="B139" s="83"/>
      <c r="C139" s="83"/>
      <c r="D139" s="344"/>
      <c r="E139" s="342"/>
      <c r="F139" s="342"/>
      <c r="G139" s="342"/>
      <c r="H139" s="343"/>
      <c r="I139" s="343"/>
      <c r="J139" s="343"/>
      <c r="K139" s="83"/>
      <c r="L139" s="83"/>
      <c r="M139" s="43">
        <v>50</v>
      </c>
      <c r="N139" s="43" t="s">
        <v>128</v>
      </c>
      <c r="O139" s="82" t="s">
        <v>40</v>
      </c>
      <c r="P139" s="82"/>
      <c r="Q139" s="82"/>
      <c r="R139" s="82"/>
      <c r="S139" s="82"/>
      <c r="T139" s="82"/>
      <c r="U139" s="82"/>
      <c r="V139" s="82"/>
      <c r="W139" s="82"/>
      <c r="X139" s="82"/>
      <c r="AR139" s="384"/>
      <c r="AS139" s="99"/>
      <c r="AT139" s="99"/>
      <c r="AU139" s="99"/>
      <c r="AV139" s="364">
        <v>13.3</v>
      </c>
      <c r="AW139" s="364">
        <v>13.43</v>
      </c>
      <c r="AX139" s="99"/>
      <c r="AY139" s="99"/>
      <c r="AZ139" s="381"/>
    </row>
    <row r="140" spans="1:52" ht="16.5" hidden="1" customHeight="1" x14ac:dyDescent="0.2">
      <c r="B140" s="3"/>
      <c r="C140" s="3"/>
      <c r="D140" s="344"/>
      <c r="E140" s="342"/>
      <c r="F140" s="345"/>
      <c r="G140" s="342"/>
      <c r="H140" s="343"/>
      <c r="I140" s="346"/>
      <c r="J140" s="346"/>
      <c r="K140" s="3"/>
      <c r="L140" s="3"/>
      <c r="M140" s="43">
        <v>51</v>
      </c>
      <c r="N140" s="43" t="s">
        <v>129</v>
      </c>
      <c r="O140" s="82" t="s">
        <v>40</v>
      </c>
      <c r="AR140" s="384"/>
      <c r="AS140" s="99"/>
      <c r="AT140" s="99"/>
      <c r="AU140" s="99"/>
      <c r="AV140" s="364">
        <v>13.4</v>
      </c>
      <c r="AW140" s="364">
        <v>13.54</v>
      </c>
      <c r="AX140" s="99"/>
      <c r="AY140" s="99"/>
      <c r="AZ140" s="381"/>
    </row>
    <row r="141" spans="1:52" ht="16.5" hidden="1" customHeight="1" x14ac:dyDescent="0.2">
      <c r="B141" s="3"/>
      <c r="C141" s="3"/>
      <c r="D141" s="347"/>
      <c r="E141" s="345"/>
      <c r="F141" s="345"/>
      <c r="G141" s="342"/>
      <c r="H141" s="343"/>
      <c r="I141" s="346"/>
      <c r="J141" s="346"/>
      <c r="K141" s="3"/>
      <c r="L141" s="3"/>
      <c r="M141" s="43">
        <v>52</v>
      </c>
      <c r="N141" s="43" t="s">
        <v>129</v>
      </c>
      <c r="O141" s="82" t="s">
        <v>40</v>
      </c>
      <c r="AR141" s="384"/>
      <c r="AS141" s="99"/>
      <c r="AT141" s="99"/>
      <c r="AU141" s="99"/>
      <c r="AV141" s="364">
        <v>13.5</v>
      </c>
      <c r="AW141" s="364">
        <v>13.64</v>
      </c>
      <c r="AX141" s="99"/>
      <c r="AY141" s="99"/>
      <c r="AZ141" s="381"/>
    </row>
    <row r="142" spans="1:52" ht="16.5" hidden="1" customHeight="1" x14ac:dyDescent="0.2">
      <c r="B142" s="3"/>
      <c r="C142" s="3"/>
      <c r="D142" s="347"/>
      <c r="E142" s="345"/>
      <c r="F142" s="345"/>
      <c r="G142" s="342"/>
      <c r="H142" s="343"/>
      <c r="I142" s="346"/>
      <c r="J142" s="346"/>
      <c r="K142" s="3"/>
      <c r="L142" s="3"/>
      <c r="M142" s="43">
        <v>53</v>
      </c>
      <c r="N142" s="43" t="s">
        <v>129</v>
      </c>
      <c r="O142" s="82" t="s">
        <v>40</v>
      </c>
      <c r="AR142" s="384"/>
      <c r="AS142" s="99"/>
      <c r="AT142" s="99"/>
      <c r="AU142" s="99"/>
      <c r="AV142" s="364">
        <v>13.6</v>
      </c>
      <c r="AW142" s="364">
        <v>13.75</v>
      </c>
      <c r="AX142" s="99"/>
      <c r="AY142" s="99"/>
      <c r="AZ142" s="381"/>
    </row>
    <row r="143" spans="1:52" ht="16.5" hidden="1" customHeight="1" x14ac:dyDescent="0.2">
      <c r="B143" s="3"/>
      <c r="C143" s="3"/>
      <c r="D143" s="347"/>
      <c r="E143" s="345"/>
      <c r="F143" s="345"/>
      <c r="G143" s="342"/>
      <c r="H143" s="343"/>
      <c r="I143" s="346"/>
      <c r="J143" s="346"/>
      <c r="K143" s="3"/>
      <c r="L143" s="3"/>
      <c r="M143" s="43">
        <v>54</v>
      </c>
      <c r="N143" s="43" t="s">
        <v>129</v>
      </c>
      <c r="O143" s="82" t="s">
        <v>40</v>
      </c>
      <c r="AR143" s="384"/>
      <c r="AS143" s="99"/>
      <c r="AT143" s="99"/>
      <c r="AU143" s="99"/>
      <c r="AV143" s="364">
        <v>13.7</v>
      </c>
      <c r="AW143" s="364">
        <v>13.85</v>
      </c>
      <c r="AX143" s="99"/>
      <c r="AY143" s="99"/>
      <c r="AZ143" s="381"/>
    </row>
    <row r="144" spans="1:52" ht="16.5" hidden="1" customHeight="1" x14ac:dyDescent="0.2">
      <c r="B144" s="3"/>
      <c r="C144" s="3"/>
      <c r="D144" s="347"/>
      <c r="E144" s="345"/>
      <c r="F144" s="345"/>
      <c r="G144" s="342"/>
      <c r="H144" s="343"/>
      <c r="I144" s="346"/>
      <c r="J144" s="346"/>
      <c r="K144" s="3"/>
      <c r="L144" s="3"/>
      <c r="M144" s="43">
        <v>55</v>
      </c>
      <c r="N144" s="43" t="s">
        <v>129</v>
      </c>
      <c r="O144" s="82" t="s">
        <v>40</v>
      </c>
      <c r="AR144" s="384"/>
      <c r="AS144" s="99"/>
      <c r="AT144" s="99"/>
      <c r="AU144" s="99"/>
      <c r="AV144" s="364">
        <v>13.8</v>
      </c>
      <c r="AW144" s="364">
        <v>13.97</v>
      </c>
      <c r="AX144" s="99"/>
      <c r="AY144" s="99"/>
      <c r="AZ144" s="381"/>
    </row>
    <row r="145" spans="2:52" ht="16.5" hidden="1" customHeight="1" x14ac:dyDescent="0.2">
      <c r="B145" s="3"/>
      <c r="C145" s="3"/>
      <c r="D145" s="347"/>
      <c r="E145" s="345"/>
      <c r="F145" s="345"/>
      <c r="G145" s="342"/>
      <c r="H145" s="343"/>
      <c r="I145" s="346"/>
      <c r="J145" s="346"/>
      <c r="K145" s="3"/>
      <c r="L145" s="3"/>
      <c r="M145" s="43">
        <v>56</v>
      </c>
      <c r="N145" s="43" t="s">
        <v>129</v>
      </c>
      <c r="O145" s="82" t="s">
        <v>40</v>
      </c>
      <c r="AR145" s="384"/>
      <c r="AS145" s="99"/>
      <c r="AT145" s="99"/>
      <c r="AU145" s="99"/>
      <c r="AV145" s="364">
        <v>13.9</v>
      </c>
      <c r="AW145" s="364">
        <v>14.07</v>
      </c>
      <c r="AX145" s="99"/>
      <c r="AY145" s="99"/>
      <c r="AZ145" s="381"/>
    </row>
    <row r="146" spans="2:52" ht="16.5" hidden="1" customHeight="1" x14ac:dyDescent="0.2">
      <c r="B146" s="3"/>
      <c r="C146" s="3"/>
      <c r="D146" s="347"/>
      <c r="E146" s="345"/>
      <c r="F146" s="345"/>
      <c r="G146" s="342"/>
      <c r="H146" s="343"/>
      <c r="I146" s="346"/>
      <c r="J146" s="346"/>
      <c r="K146" s="3"/>
      <c r="L146" s="3"/>
      <c r="M146" s="43">
        <v>57</v>
      </c>
      <c r="N146" s="43" t="s">
        <v>129</v>
      </c>
      <c r="O146" s="82" t="s">
        <v>40</v>
      </c>
      <c r="AR146" s="384"/>
      <c r="AS146" s="99"/>
      <c r="AT146" s="99"/>
      <c r="AU146" s="99"/>
      <c r="AV146" s="364">
        <v>14</v>
      </c>
      <c r="AW146" s="364">
        <v>14.18</v>
      </c>
      <c r="AX146" s="99"/>
      <c r="AY146" s="99"/>
      <c r="AZ146" s="381"/>
    </row>
    <row r="147" spans="2:52" ht="16.5" hidden="1" customHeight="1" x14ac:dyDescent="0.2">
      <c r="B147" s="3"/>
      <c r="C147" s="3"/>
      <c r="D147" s="347"/>
      <c r="E147" s="345"/>
      <c r="F147" s="345"/>
      <c r="G147" s="342"/>
      <c r="H147" s="343"/>
      <c r="I147" s="346"/>
      <c r="J147" s="346"/>
      <c r="K147" s="3"/>
      <c r="L147" s="3"/>
      <c r="M147" s="43">
        <v>58</v>
      </c>
      <c r="N147" s="43" t="s">
        <v>129</v>
      </c>
      <c r="O147" s="82" t="s">
        <v>40</v>
      </c>
      <c r="AR147" s="384"/>
      <c r="AS147" s="99"/>
      <c r="AT147" s="99"/>
      <c r="AU147" s="99"/>
      <c r="AV147" s="362">
        <v>14.1</v>
      </c>
      <c r="AW147" s="361">
        <v>14.28</v>
      </c>
      <c r="AX147" s="99"/>
      <c r="AY147" s="99"/>
      <c r="AZ147" s="381"/>
    </row>
    <row r="148" spans="2:52" ht="16.5" hidden="1" customHeight="1" x14ac:dyDescent="0.2">
      <c r="B148" s="3"/>
      <c r="C148" s="3"/>
      <c r="D148" s="347"/>
      <c r="E148" s="345"/>
      <c r="F148" s="345"/>
      <c r="G148" s="342"/>
      <c r="H148" s="343"/>
      <c r="I148" s="346"/>
      <c r="J148" s="346"/>
      <c r="K148" s="3"/>
      <c r="L148" s="3"/>
      <c r="M148" s="43">
        <v>59</v>
      </c>
      <c r="N148" s="43" t="s">
        <v>129</v>
      </c>
      <c r="O148" s="82" t="s">
        <v>40</v>
      </c>
      <c r="AR148" s="384"/>
      <c r="AS148" s="99"/>
      <c r="AT148" s="99"/>
      <c r="AU148" s="99"/>
      <c r="AV148" s="362">
        <v>14.2</v>
      </c>
      <c r="AW148" s="361">
        <v>14.39</v>
      </c>
      <c r="AX148" s="99"/>
      <c r="AY148" s="99"/>
      <c r="AZ148" s="381"/>
    </row>
    <row r="149" spans="2:52" ht="16.5" hidden="1" customHeight="1" x14ac:dyDescent="0.2">
      <c r="B149" s="3"/>
      <c r="C149" s="3"/>
      <c r="D149" s="347"/>
      <c r="E149" s="345"/>
      <c r="F149" s="345"/>
      <c r="G149" s="342"/>
      <c r="H149" s="343"/>
      <c r="I149" s="346"/>
      <c r="J149" s="346"/>
      <c r="K149" s="3"/>
      <c r="L149" s="3"/>
      <c r="M149" s="43">
        <v>60</v>
      </c>
      <c r="N149" s="43" t="s">
        <v>129</v>
      </c>
      <c r="O149" s="82" t="s">
        <v>40</v>
      </c>
      <c r="AR149" s="384"/>
      <c r="AS149" s="99"/>
      <c r="AT149" s="99"/>
      <c r="AU149" s="99"/>
      <c r="AV149" s="362">
        <v>14.3</v>
      </c>
      <c r="AW149" s="361">
        <v>14.5</v>
      </c>
      <c r="AX149" s="99"/>
      <c r="AY149" s="99"/>
      <c r="AZ149" s="381"/>
    </row>
    <row r="150" spans="2:52" ht="16.5" hidden="1" customHeight="1" x14ac:dyDescent="0.2">
      <c r="B150" s="3"/>
      <c r="C150" s="3"/>
      <c r="D150" s="347"/>
      <c r="E150" s="345"/>
      <c r="F150" s="345"/>
      <c r="G150" s="342"/>
      <c r="H150" s="343"/>
      <c r="I150" s="346"/>
      <c r="J150" s="346"/>
      <c r="K150" s="3"/>
      <c r="L150" s="3"/>
      <c r="M150" s="43">
        <v>61</v>
      </c>
      <c r="N150" s="43" t="s">
        <v>129</v>
      </c>
      <c r="O150" s="82" t="s">
        <v>40</v>
      </c>
      <c r="AR150" s="384"/>
      <c r="AS150" s="99"/>
      <c r="AT150" s="99"/>
      <c r="AU150" s="99"/>
      <c r="AV150" s="362">
        <v>14.4</v>
      </c>
      <c r="AW150" s="361">
        <v>14.61</v>
      </c>
      <c r="AX150" s="99"/>
      <c r="AY150" s="99"/>
      <c r="AZ150" s="381"/>
    </row>
    <row r="151" spans="2:52" ht="16.5" hidden="1" customHeight="1" x14ac:dyDescent="0.2">
      <c r="B151" s="3"/>
      <c r="C151" s="3"/>
      <c r="D151" s="347"/>
      <c r="E151" s="345"/>
      <c r="F151" s="345"/>
      <c r="G151" s="342"/>
      <c r="H151" s="343"/>
      <c r="I151" s="346"/>
      <c r="J151" s="346"/>
      <c r="K151" s="3"/>
      <c r="L151" s="3"/>
      <c r="M151" s="43">
        <v>62</v>
      </c>
      <c r="N151" s="43" t="s">
        <v>129</v>
      </c>
      <c r="O151" s="82" t="s">
        <v>40</v>
      </c>
      <c r="AR151" s="384"/>
      <c r="AS151" s="99"/>
      <c r="AT151" s="99"/>
      <c r="AU151" s="99"/>
      <c r="AV151" s="362">
        <v>14.5</v>
      </c>
      <c r="AW151" s="361">
        <v>14.72</v>
      </c>
      <c r="AX151" s="99"/>
      <c r="AY151" s="99"/>
      <c r="AZ151" s="381"/>
    </row>
    <row r="152" spans="2:52" ht="16.5" hidden="1" customHeight="1" x14ac:dyDescent="0.2">
      <c r="B152" s="3"/>
      <c r="C152" s="3"/>
      <c r="D152" s="347"/>
      <c r="E152" s="345"/>
      <c r="F152" s="345"/>
      <c r="G152" s="345"/>
      <c r="H152" s="346"/>
      <c r="I152" s="346"/>
      <c r="J152" s="346"/>
      <c r="K152" s="3"/>
      <c r="L152" s="3"/>
      <c r="M152" s="43">
        <v>63</v>
      </c>
      <c r="N152" s="43" t="s">
        <v>129</v>
      </c>
      <c r="O152" s="82" t="s">
        <v>40</v>
      </c>
      <c r="AR152" s="384"/>
      <c r="AS152" s="99"/>
      <c r="AT152" s="99"/>
      <c r="AU152" s="99"/>
      <c r="AV152" s="362">
        <v>14.6</v>
      </c>
      <c r="AW152" s="361">
        <v>14.82</v>
      </c>
      <c r="AX152" s="99"/>
      <c r="AY152" s="99"/>
      <c r="AZ152" s="381"/>
    </row>
    <row r="153" spans="2:52" ht="16.5" hidden="1" customHeight="1" x14ac:dyDescent="0.2">
      <c r="B153" s="3"/>
      <c r="C153" s="3"/>
      <c r="D153" s="347"/>
      <c r="E153" s="345"/>
      <c r="F153" s="346"/>
      <c r="G153" s="345"/>
      <c r="H153" s="346"/>
      <c r="I153" s="346"/>
      <c r="J153" s="346"/>
      <c r="K153" s="3"/>
      <c r="L153" s="3"/>
      <c r="M153" s="43">
        <v>64</v>
      </c>
      <c r="N153" s="43" t="s">
        <v>129</v>
      </c>
      <c r="O153" s="82" t="s">
        <v>40</v>
      </c>
      <c r="AR153" s="384"/>
      <c r="AS153" s="99"/>
      <c r="AT153" s="99"/>
      <c r="AU153" s="99"/>
      <c r="AV153" s="362">
        <v>14.7</v>
      </c>
      <c r="AW153" s="361">
        <v>14.93</v>
      </c>
      <c r="AX153" s="99"/>
      <c r="AY153" s="99"/>
      <c r="AZ153" s="381"/>
    </row>
    <row r="154" spans="2:52" ht="16.5" hidden="1" customHeight="1" x14ac:dyDescent="0.2">
      <c r="B154" s="3"/>
      <c r="C154" s="3"/>
      <c r="D154" s="348"/>
      <c r="E154" s="349"/>
      <c r="F154" s="346"/>
      <c r="G154" s="345"/>
      <c r="H154" s="346"/>
      <c r="I154" s="346"/>
      <c r="J154" s="346"/>
      <c r="K154" s="3"/>
      <c r="L154" s="3"/>
      <c r="M154" s="43">
        <v>65</v>
      </c>
      <c r="N154" s="43" t="s">
        <v>129</v>
      </c>
      <c r="O154" s="82" t="s">
        <v>40</v>
      </c>
      <c r="AR154" s="384"/>
      <c r="AS154" s="99"/>
      <c r="AT154" s="99"/>
      <c r="AU154" s="99"/>
      <c r="AV154" s="362">
        <v>14.8</v>
      </c>
      <c r="AW154" s="361">
        <v>15.03</v>
      </c>
      <c r="AX154" s="99"/>
      <c r="AY154" s="99"/>
      <c r="AZ154" s="381"/>
    </row>
    <row r="155" spans="2:52" ht="16.5" hidden="1" customHeight="1" x14ac:dyDescent="0.2">
      <c r="B155" s="3"/>
      <c r="C155" s="3"/>
      <c r="D155" s="348"/>
      <c r="E155" s="349"/>
      <c r="F155" s="346"/>
      <c r="G155" s="345"/>
      <c r="H155" s="346"/>
      <c r="I155" s="346"/>
      <c r="J155" s="346"/>
      <c r="K155" s="3"/>
      <c r="L155" s="3"/>
      <c r="M155" s="43">
        <v>66</v>
      </c>
      <c r="N155" s="43" t="s">
        <v>129</v>
      </c>
      <c r="O155" s="82" t="s">
        <v>40</v>
      </c>
      <c r="AR155" s="384"/>
      <c r="AS155" s="99"/>
      <c r="AT155" s="99"/>
      <c r="AU155" s="99"/>
      <c r="AV155" s="362">
        <v>14.9</v>
      </c>
      <c r="AW155" s="361">
        <v>15.14</v>
      </c>
      <c r="AX155" s="99"/>
      <c r="AY155" s="99"/>
      <c r="AZ155" s="381"/>
    </row>
    <row r="156" spans="2:52" ht="16.5" hidden="1" customHeight="1" x14ac:dyDescent="0.2">
      <c r="B156" s="3"/>
      <c r="C156" s="3"/>
      <c r="D156" s="348"/>
      <c r="E156" s="349"/>
      <c r="F156" s="346"/>
      <c r="G156" s="345"/>
      <c r="H156" s="346"/>
      <c r="I156" s="346"/>
      <c r="J156" s="346"/>
      <c r="K156" s="3"/>
      <c r="L156" s="3"/>
      <c r="M156" s="43">
        <v>67</v>
      </c>
      <c r="N156" s="43" t="s">
        <v>129</v>
      </c>
      <c r="O156" s="82" t="s">
        <v>40</v>
      </c>
      <c r="AR156" s="384"/>
      <c r="AS156" s="99"/>
      <c r="AT156" s="99"/>
      <c r="AU156" s="99"/>
      <c r="AV156" s="362">
        <v>15</v>
      </c>
      <c r="AW156" s="361">
        <v>15.25</v>
      </c>
      <c r="AX156" s="99"/>
      <c r="AY156" s="99"/>
      <c r="AZ156" s="381"/>
    </row>
    <row r="157" spans="2:52" ht="16.5" hidden="1" customHeight="1" x14ac:dyDescent="0.2">
      <c r="B157" s="3"/>
      <c r="C157" s="3"/>
      <c r="D157" s="348"/>
      <c r="E157" s="349"/>
      <c r="F157" s="346"/>
      <c r="G157" s="345"/>
      <c r="H157" s="346"/>
      <c r="I157" s="346"/>
      <c r="J157" s="346"/>
      <c r="K157" s="3"/>
      <c r="L157" s="3"/>
      <c r="M157" s="43">
        <v>68</v>
      </c>
      <c r="N157" s="43" t="s">
        <v>129</v>
      </c>
      <c r="O157" s="82" t="s">
        <v>40</v>
      </c>
      <c r="AR157" s="384"/>
      <c r="AS157" s="99"/>
      <c r="AT157" s="99"/>
      <c r="AU157" s="99"/>
      <c r="AV157" s="362">
        <v>15.1</v>
      </c>
      <c r="AW157" s="361">
        <v>15.36</v>
      </c>
      <c r="AX157" s="99"/>
      <c r="AY157" s="99"/>
      <c r="AZ157" s="381"/>
    </row>
    <row r="158" spans="2:52" ht="16.5" hidden="1" customHeight="1" x14ac:dyDescent="0.2">
      <c r="B158" s="3"/>
      <c r="C158" s="3"/>
      <c r="D158" s="348"/>
      <c r="E158" s="349"/>
      <c r="F158" s="346"/>
      <c r="G158" s="345"/>
      <c r="H158" s="346"/>
      <c r="I158" s="346"/>
      <c r="J158" s="346"/>
      <c r="K158" s="3"/>
      <c r="L158" s="3"/>
      <c r="M158" s="43">
        <v>69</v>
      </c>
      <c r="N158" s="43" t="s">
        <v>129</v>
      </c>
      <c r="O158" s="82" t="s">
        <v>40</v>
      </c>
      <c r="AR158" s="384"/>
      <c r="AS158" s="99"/>
      <c r="AT158" s="99"/>
      <c r="AU158" s="99"/>
      <c r="AV158" s="362">
        <v>15.2</v>
      </c>
      <c r="AW158" s="361">
        <v>15.47</v>
      </c>
      <c r="AX158" s="99"/>
      <c r="AY158" s="99"/>
      <c r="AZ158" s="381"/>
    </row>
    <row r="159" spans="2:52" ht="16.5" hidden="1" customHeight="1" x14ac:dyDescent="0.2">
      <c r="B159" s="3"/>
      <c r="C159" s="3"/>
      <c r="D159" s="348"/>
      <c r="E159" s="349"/>
      <c r="F159" s="346"/>
      <c r="G159" s="345"/>
      <c r="H159" s="346"/>
      <c r="I159" s="346"/>
      <c r="J159" s="346"/>
      <c r="K159" s="3"/>
      <c r="L159" s="3"/>
      <c r="M159" s="43">
        <v>70</v>
      </c>
      <c r="N159" s="43" t="s">
        <v>129</v>
      </c>
      <c r="O159" s="82" t="s">
        <v>40</v>
      </c>
      <c r="AR159" s="384"/>
      <c r="AS159" s="99"/>
      <c r="AT159" s="99"/>
      <c r="AU159" s="99"/>
      <c r="AV159" s="362">
        <v>15.3</v>
      </c>
      <c r="AW159" s="361">
        <v>15.57</v>
      </c>
      <c r="AX159" s="99"/>
      <c r="AY159" s="99"/>
      <c r="AZ159" s="381"/>
    </row>
    <row r="160" spans="2:52" ht="16.5" hidden="1" customHeight="1" x14ac:dyDescent="0.2">
      <c r="B160" s="3"/>
      <c r="C160" s="3"/>
      <c r="D160" s="348"/>
      <c r="E160" s="349"/>
      <c r="F160" s="346"/>
      <c r="G160" s="345"/>
      <c r="H160" s="346"/>
      <c r="I160" s="346"/>
      <c r="J160" s="346"/>
      <c r="K160" s="3"/>
      <c r="L160" s="3"/>
      <c r="M160" s="43">
        <v>71</v>
      </c>
      <c r="N160" s="43" t="s">
        <v>129</v>
      </c>
      <c r="O160" s="82" t="s">
        <v>40</v>
      </c>
      <c r="AR160" s="384"/>
      <c r="AS160" s="99"/>
      <c r="AT160" s="99"/>
      <c r="AU160" s="99"/>
      <c r="AV160" s="362">
        <v>15.4</v>
      </c>
      <c r="AW160" s="361">
        <v>15.69</v>
      </c>
      <c r="AX160" s="99"/>
      <c r="AY160" s="99"/>
      <c r="AZ160" s="381"/>
    </row>
    <row r="161" spans="2:52" ht="16.5" hidden="1" customHeight="1" x14ac:dyDescent="0.2">
      <c r="B161" s="3"/>
      <c r="C161" s="3"/>
      <c r="D161" s="348"/>
      <c r="E161" s="349"/>
      <c r="F161" s="346"/>
      <c r="G161" s="345"/>
      <c r="H161" s="346"/>
      <c r="I161" s="346"/>
      <c r="J161" s="346"/>
      <c r="K161" s="3"/>
      <c r="L161" s="3"/>
      <c r="M161" s="43">
        <v>72</v>
      </c>
      <c r="N161" s="43" t="s">
        <v>129</v>
      </c>
      <c r="O161" s="82" t="s">
        <v>40</v>
      </c>
      <c r="AR161" s="384"/>
      <c r="AS161" s="99"/>
      <c r="AT161" s="99"/>
      <c r="AU161" s="99"/>
      <c r="AV161" s="362">
        <v>15.5</v>
      </c>
      <c r="AW161" s="361">
        <v>15.79</v>
      </c>
      <c r="AX161" s="99"/>
      <c r="AY161" s="99"/>
      <c r="AZ161" s="381"/>
    </row>
    <row r="162" spans="2:52" ht="16.5" hidden="1" customHeight="1" x14ac:dyDescent="0.2">
      <c r="B162" s="3"/>
      <c r="C162" s="3"/>
      <c r="D162" s="348"/>
      <c r="E162" s="349"/>
      <c r="F162" s="346"/>
      <c r="G162" s="345"/>
      <c r="H162" s="346"/>
      <c r="I162" s="346"/>
      <c r="J162" s="346"/>
      <c r="K162" s="3"/>
      <c r="L162" s="3"/>
      <c r="M162" s="43">
        <v>73</v>
      </c>
      <c r="N162" s="43" t="s">
        <v>129</v>
      </c>
      <c r="O162" s="82" t="s">
        <v>40</v>
      </c>
      <c r="AR162" s="384"/>
      <c r="AS162" s="99"/>
      <c r="AT162" s="99"/>
      <c r="AU162" s="99"/>
      <c r="AV162" s="362">
        <v>15.6</v>
      </c>
      <c r="AW162" s="361">
        <v>15.9</v>
      </c>
      <c r="AX162" s="99"/>
      <c r="AY162" s="99"/>
      <c r="AZ162" s="381"/>
    </row>
    <row r="163" spans="2:52" ht="16.5" hidden="1" customHeight="1" x14ac:dyDescent="0.2">
      <c r="B163" s="3"/>
      <c r="C163" s="3"/>
      <c r="D163" s="348"/>
      <c r="E163" s="349"/>
      <c r="F163" s="346"/>
      <c r="G163" s="345"/>
      <c r="H163" s="346"/>
      <c r="I163" s="346"/>
      <c r="J163" s="346"/>
      <c r="K163" s="3"/>
      <c r="L163" s="3"/>
      <c r="M163" s="43">
        <v>74</v>
      </c>
      <c r="N163" s="43" t="s">
        <v>129</v>
      </c>
      <c r="O163" s="82" t="s">
        <v>40</v>
      </c>
      <c r="AR163" s="384"/>
      <c r="AS163" s="99"/>
      <c r="AT163" s="99"/>
      <c r="AU163" s="99"/>
      <c r="AV163" s="362">
        <v>15.7</v>
      </c>
      <c r="AW163" s="361">
        <v>16</v>
      </c>
      <c r="AX163" s="99"/>
      <c r="AY163" s="99"/>
      <c r="AZ163" s="381"/>
    </row>
    <row r="164" spans="2:52" ht="16.5" hidden="1" customHeight="1" x14ac:dyDescent="0.2">
      <c r="B164" s="3"/>
      <c r="C164" s="3"/>
      <c r="D164" s="348"/>
      <c r="E164" s="349"/>
      <c r="F164" s="346"/>
      <c r="G164" s="345"/>
      <c r="H164" s="346"/>
      <c r="I164" s="346"/>
      <c r="J164" s="346"/>
      <c r="K164" s="3"/>
      <c r="L164" s="3"/>
      <c r="M164" s="43">
        <v>75</v>
      </c>
      <c r="N164" s="43" t="s">
        <v>129</v>
      </c>
      <c r="O164" s="82" t="s">
        <v>40</v>
      </c>
      <c r="AR164" s="384"/>
      <c r="AS164" s="99"/>
      <c r="AT164" s="99"/>
      <c r="AU164" s="99"/>
      <c r="AV164" s="362">
        <v>15.8</v>
      </c>
      <c r="AW164" s="361">
        <v>16.11</v>
      </c>
      <c r="AX164" s="99"/>
      <c r="AY164" s="99"/>
      <c r="AZ164" s="381"/>
    </row>
    <row r="165" spans="2:52" ht="16.5" hidden="1" customHeight="1" x14ac:dyDescent="0.2">
      <c r="B165" s="3"/>
      <c r="C165" s="3"/>
      <c r="D165" s="348"/>
      <c r="E165" s="349"/>
      <c r="F165" s="346"/>
      <c r="G165" s="346"/>
      <c r="H165" s="346"/>
      <c r="I165" s="346"/>
      <c r="J165" s="346"/>
      <c r="K165" s="3"/>
      <c r="L165" s="3"/>
      <c r="M165" s="43">
        <v>76</v>
      </c>
      <c r="N165" s="43" t="s">
        <v>129</v>
      </c>
      <c r="O165" s="82" t="s">
        <v>40</v>
      </c>
      <c r="AR165" s="384"/>
      <c r="AS165" s="99"/>
      <c r="AT165" s="99"/>
      <c r="AU165" s="99"/>
      <c r="AV165" s="362">
        <v>15.9</v>
      </c>
      <c r="AW165" s="361">
        <v>16.22</v>
      </c>
      <c r="AX165" s="99"/>
      <c r="AY165" s="99"/>
      <c r="AZ165" s="381"/>
    </row>
    <row r="166" spans="2:52" ht="16.5" hidden="1" customHeight="1" x14ac:dyDescent="0.2">
      <c r="B166" s="3"/>
      <c r="C166" s="3"/>
      <c r="D166" s="348"/>
      <c r="E166" s="349"/>
      <c r="F166" s="346"/>
      <c r="G166" s="346"/>
      <c r="H166" s="346"/>
      <c r="I166" s="346"/>
      <c r="J166" s="346"/>
      <c r="K166" s="3"/>
      <c r="L166" s="3"/>
      <c r="M166" s="43">
        <v>77</v>
      </c>
      <c r="N166" s="43" t="s">
        <v>129</v>
      </c>
      <c r="O166" s="82" t="s">
        <v>40</v>
      </c>
      <c r="AR166" s="384"/>
      <c r="AS166" s="99"/>
      <c r="AT166" s="99"/>
      <c r="AU166" s="99"/>
      <c r="AV166" s="362">
        <v>16</v>
      </c>
      <c r="AW166" s="361">
        <v>16.34</v>
      </c>
      <c r="AX166" s="99"/>
      <c r="AY166" s="99"/>
      <c r="AZ166" s="381"/>
    </row>
    <row r="167" spans="2:52" ht="16.5" hidden="1" customHeight="1" x14ac:dyDescent="0.2">
      <c r="B167" s="3"/>
      <c r="C167" s="3"/>
      <c r="D167" s="348"/>
      <c r="E167" s="349"/>
      <c r="F167" s="346"/>
      <c r="G167" s="346"/>
      <c r="H167" s="346"/>
      <c r="I167" s="346"/>
      <c r="J167" s="346"/>
      <c r="K167" s="3"/>
      <c r="L167" s="3"/>
      <c r="M167" s="43">
        <v>78</v>
      </c>
      <c r="N167" s="43" t="s">
        <v>129</v>
      </c>
      <c r="O167" s="82" t="s">
        <v>40</v>
      </c>
      <c r="AR167" s="384"/>
      <c r="AS167" s="99"/>
      <c r="AT167" s="99"/>
      <c r="AU167" s="99"/>
      <c r="AV167" s="362">
        <v>16.100000000000001</v>
      </c>
      <c r="AW167" s="361">
        <v>16.45</v>
      </c>
      <c r="AX167" s="99"/>
      <c r="AY167" s="99"/>
      <c r="AZ167" s="381"/>
    </row>
    <row r="168" spans="2:52" ht="16.5" hidden="1" customHeight="1" x14ac:dyDescent="0.2">
      <c r="B168" s="3"/>
      <c r="C168" s="3"/>
      <c r="D168" s="348"/>
      <c r="E168" s="349"/>
      <c r="F168" s="346"/>
      <c r="G168" s="346"/>
      <c r="H168" s="346"/>
      <c r="I168" s="346"/>
      <c r="J168" s="346"/>
      <c r="K168" s="3"/>
      <c r="L168" s="3"/>
      <c r="M168" s="43">
        <v>79</v>
      </c>
      <c r="N168" s="43" t="s">
        <v>129</v>
      </c>
      <c r="O168" s="82" t="s">
        <v>40</v>
      </c>
      <c r="AR168" s="384"/>
      <c r="AS168" s="99"/>
      <c r="AT168" s="99"/>
      <c r="AU168" s="99"/>
      <c r="AV168" s="362">
        <v>16.2</v>
      </c>
      <c r="AW168" s="361">
        <v>16.559999999999999</v>
      </c>
      <c r="AX168" s="99"/>
      <c r="AY168" s="99"/>
      <c r="AZ168" s="381"/>
    </row>
    <row r="169" spans="2:52" ht="16.5" hidden="1" customHeight="1" x14ac:dyDescent="0.2">
      <c r="B169" s="3"/>
      <c r="C169" s="3"/>
      <c r="D169" s="348"/>
      <c r="E169" s="349"/>
      <c r="F169" s="346"/>
      <c r="G169" s="346"/>
      <c r="H169" s="346"/>
      <c r="I169" s="346"/>
      <c r="J169" s="346"/>
      <c r="K169" s="3"/>
      <c r="L169" s="3"/>
      <c r="M169" s="43">
        <v>80</v>
      </c>
      <c r="N169" s="43" t="s">
        <v>129</v>
      </c>
      <c r="O169" s="82" t="s">
        <v>40</v>
      </c>
      <c r="AR169" s="384"/>
      <c r="AS169" s="99"/>
      <c r="AT169" s="99"/>
      <c r="AU169" s="99"/>
      <c r="AV169" s="362">
        <v>16.3</v>
      </c>
      <c r="AW169" s="361">
        <v>16.670000000000002</v>
      </c>
      <c r="AX169" s="99"/>
      <c r="AY169" s="99"/>
      <c r="AZ169" s="381"/>
    </row>
    <row r="170" spans="2:52" ht="16.5" hidden="1" customHeight="1" x14ac:dyDescent="0.2">
      <c r="B170" s="3"/>
      <c r="C170" s="3"/>
      <c r="D170" s="348"/>
      <c r="E170" s="349"/>
      <c r="F170" s="346"/>
      <c r="G170" s="346"/>
      <c r="H170" s="346"/>
      <c r="I170" s="346"/>
      <c r="J170" s="346"/>
      <c r="K170" s="3"/>
      <c r="L170" s="3"/>
      <c r="M170" s="43">
        <v>81</v>
      </c>
      <c r="N170" s="43" t="s">
        <v>129</v>
      </c>
      <c r="O170" s="82" t="s">
        <v>40</v>
      </c>
      <c r="AR170" s="384"/>
      <c r="AS170" s="99"/>
      <c r="AT170" s="99"/>
      <c r="AU170" s="99"/>
      <c r="AV170" s="362">
        <v>16.399999999999999</v>
      </c>
      <c r="AW170" s="361">
        <v>16.77</v>
      </c>
      <c r="AX170" s="99"/>
      <c r="AY170" s="99"/>
      <c r="AZ170" s="381"/>
    </row>
    <row r="171" spans="2:52" ht="16.5" hidden="1" customHeight="1" x14ac:dyDescent="0.2">
      <c r="B171" s="3"/>
      <c r="C171" s="3"/>
      <c r="D171" s="348"/>
      <c r="E171" s="349"/>
      <c r="F171" s="346"/>
      <c r="G171" s="346"/>
      <c r="H171" s="346"/>
      <c r="I171" s="346"/>
      <c r="J171" s="346"/>
      <c r="K171" s="3"/>
      <c r="L171" s="3"/>
      <c r="M171" s="43">
        <v>82</v>
      </c>
      <c r="N171" s="43" t="s">
        <v>129</v>
      </c>
      <c r="O171" s="82" t="s">
        <v>40</v>
      </c>
      <c r="AR171" s="384"/>
      <c r="AS171" s="99"/>
      <c r="AT171" s="99"/>
      <c r="AU171" s="99"/>
      <c r="AV171" s="362">
        <v>16.5</v>
      </c>
      <c r="AW171" s="361">
        <v>16.88</v>
      </c>
      <c r="AX171" s="99"/>
      <c r="AY171" s="99"/>
      <c r="AZ171" s="381"/>
    </row>
    <row r="172" spans="2:52" ht="16.5" hidden="1" customHeight="1" x14ac:dyDescent="0.2">
      <c r="B172" s="3"/>
      <c r="C172" s="3"/>
      <c r="D172" s="348"/>
      <c r="E172" s="349"/>
      <c r="F172" s="346"/>
      <c r="G172" s="346"/>
      <c r="H172" s="346"/>
      <c r="I172" s="346"/>
      <c r="J172" s="346"/>
      <c r="K172" s="3"/>
      <c r="L172" s="3"/>
      <c r="M172" s="43">
        <v>83</v>
      </c>
      <c r="N172" s="43" t="s">
        <v>129</v>
      </c>
      <c r="O172" s="82" t="s">
        <v>40</v>
      </c>
      <c r="AR172" s="384"/>
      <c r="AS172" s="99"/>
      <c r="AT172" s="99"/>
      <c r="AU172" s="99"/>
      <c r="AV172" s="362">
        <v>16.600000000000001</v>
      </c>
      <c r="AW172" s="361">
        <v>16.989999999999998</v>
      </c>
      <c r="AX172" s="99"/>
      <c r="AY172" s="99"/>
      <c r="AZ172" s="381"/>
    </row>
    <row r="173" spans="2:52" ht="16.5" hidden="1" customHeight="1" x14ac:dyDescent="0.2">
      <c r="B173" s="3"/>
      <c r="C173" s="3"/>
      <c r="D173" s="348"/>
      <c r="E173" s="349"/>
      <c r="F173" s="346"/>
      <c r="G173" s="346"/>
      <c r="H173" s="346"/>
      <c r="I173" s="346"/>
      <c r="J173" s="346"/>
      <c r="K173" s="3"/>
      <c r="L173" s="3"/>
      <c r="M173" s="43">
        <v>84</v>
      </c>
      <c r="N173" s="43" t="s">
        <v>129</v>
      </c>
      <c r="O173" s="82" t="s">
        <v>40</v>
      </c>
      <c r="AR173" s="384"/>
      <c r="AS173" s="99"/>
      <c r="AT173" s="99"/>
      <c r="AU173" s="99"/>
      <c r="AV173" s="362">
        <v>16.7</v>
      </c>
      <c r="AW173" s="361">
        <v>17.100000000000001</v>
      </c>
      <c r="AX173" s="99"/>
      <c r="AY173" s="99"/>
      <c r="AZ173" s="381"/>
    </row>
    <row r="174" spans="2:52" ht="16.5" hidden="1" customHeight="1" x14ac:dyDescent="0.2">
      <c r="B174" s="3"/>
      <c r="C174" s="3"/>
      <c r="D174" s="348"/>
      <c r="E174" s="349"/>
      <c r="F174" s="346"/>
      <c r="G174" s="346"/>
      <c r="H174" s="346"/>
      <c r="I174" s="346"/>
      <c r="J174" s="346"/>
      <c r="K174" s="3"/>
      <c r="L174" s="3"/>
      <c r="M174" s="43">
        <v>85</v>
      </c>
      <c r="N174" s="43" t="s">
        <v>129</v>
      </c>
      <c r="O174" s="82" t="s">
        <v>40</v>
      </c>
      <c r="AR174" s="384"/>
      <c r="AS174" s="99"/>
      <c r="AT174" s="99"/>
      <c r="AU174" s="99"/>
      <c r="AV174" s="362">
        <v>16.8</v>
      </c>
      <c r="AW174" s="361">
        <v>17.21</v>
      </c>
      <c r="AX174" s="99"/>
      <c r="AY174" s="99"/>
      <c r="AZ174" s="381"/>
    </row>
    <row r="175" spans="2:52" ht="16.5" hidden="1" customHeight="1" x14ac:dyDescent="0.2">
      <c r="B175" s="3"/>
      <c r="C175" s="3"/>
      <c r="D175" s="348"/>
      <c r="E175" s="349"/>
      <c r="F175" s="346"/>
      <c r="G175" s="346"/>
      <c r="H175" s="346"/>
      <c r="I175" s="346"/>
      <c r="J175" s="346"/>
      <c r="K175" s="3"/>
      <c r="L175" s="3"/>
      <c r="M175" s="43">
        <v>86</v>
      </c>
      <c r="N175" s="43" t="s">
        <v>129</v>
      </c>
      <c r="O175" s="82" t="s">
        <v>40</v>
      </c>
      <c r="AR175" s="384"/>
      <c r="AS175" s="99"/>
      <c r="AT175" s="99"/>
      <c r="AU175" s="99"/>
      <c r="AV175" s="362">
        <v>16.899999999999999</v>
      </c>
      <c r="AW175" s="361">
        <v>17.309999999999999</v>
      </c>
      <c r="AX175" s="99"/>
      <c r="AY175" s="99"/>
      <c r="AZ175" s="381"/>
    </row>
    <row r="176" spans="2:52" ht="16.5" hidden="1" customHeight="1" x14ac:dyDescent="0.2">
      <c r="B176" s="3"/>
      <c r="C176" s="3"/>
      <c r="D176" s="348"/>
      <c r="E176" s="349"/>
      <c r="F176" s="346"/>
      <c r="G176" s="346"/>
      <c r="H176" s="346"/>
      <c r="I176" s="346"/>
      <c r="J176" s="346"/>
      <c r="K176" s="3"/>
      <c r="L176" s="3"/>
      <c r="M176" s="43">
        <v>87</v>
      </c>
      <c r="N176" s="43" t="s">
        <v>129</v>
      </c>
      <c r="O176" s="82" t="s">
        <v>40</v>
      </c>
      <c r="AR176" s="384"/>
      <c r="AS176" s="99"/>
      <c r="AT176" s="99"/>
      <c r="AU176" s="99"/>
      <c r="AV176" s="362">
        <v>17</v>
      </c>
      <c r="AW176" s="361">
        <v>17.43</v>
      </c>
      <c r="AX176" s="99"/>
      <c r="AY176" s="99"/>
      <c r="AZ176" s="381"/>
    </row>
    <row r="177" spans="2:52" ht="16.5" hidden="1" customHeight="1" x14ac:dyDescent="0.2">
      <c r="B177" s="3"/>
      <c r="C177" s="3"/>
      <c r="D177" s="348"/>
      <c r="E177" s="349"/>
      <c r="F177" s="346"/>
      <c r="G177" s="346"/>
      <c r="H177" s="346"/>
      <c r="I177" s="346"/>
      <c r="J177" s="346"/>
      <c r="K177" s="3"/>
      <c r="L177" s="3"/>
      <c r="M177" s="43">
        <v>88</v>
      </c>
      <c r="N177" s="43" t="s">
        <v>129</v>
      </c>
      <c r="O177" s="82" t="s">
        <v>40</v>
      </c>
      <c r="AR177" s="384"/>
      <c r="AS177" s="99"/>
      <c r="AT177" s="99"/>
      <c r="AU177" s="99"/>
      <c r="AV177" s="362">
        <v>17.100000000000001</v>
      </c>
      <c r="AW177" s="361">
        <v>17.54</v>
      </c>
      <c r="AX177" s="99"/>
      <c r="AY177" s="99"/>
      <c r="AZ177" s="381"/>
    </row>
    <row r="178" spans="2:52" ht="16.5" hidden="1" customHeight="1" x14ac:dyDescent="0.2">
      <c r="B178" s="3"/>
      <c r="C178" s="3"/>
      <c r="D178" s="348"/>
      <c r="E178" s="349"/>
      <c r="F178" s="346"/>
      <c r="G178" s="346"/>
      <c r="H178" s="346"/>
      <c r="I178" s="346"/>
      <c r="J178" s="346"/>
      <c r="K178" s="3"/>
      <c r="L178" s="3"/>
      <c r="M178" s="43">
        <v>89</v>
      </c>
      <c r="N178" s="43" t="s">
        <v>129</v>
      </c>
      <c r="O178" s="82" t="s">
        <v>40</v>
      </c>
      <c r="AR178" s="384"/>
      <c r="AS178" s="99"/>
      <c r="AT178" s="99"/>
      <c r="AU178" s="99"/>
      <c r="AV178" s="362">
        <v>17.2</v>
      </c>
      <c r="AW178" s="361">
        <v>17.649999999999999</v>
      </c>
      <c r="AX178" s="99"/>
      <c r="AY178" s="99"/>
      <c r="AZ178" s="381"/>
    </row>
    <row r="179" spans="2:52" ht="16.5" hidden="1" customHeight="1" x14ac:dyDescent="0.2">
      <c r="B179" s="3"/>
      <c r="C179" s="3"/>
      <c r="D179" s="348"/>
      <c r="E179" s="349"/>
      <c r="F179" s="346"/>
      <c r="G179" s="346"/>
      <c r="H179" s="346"/>
      <c r="I179" s="346"/>
      <c r="J179" s="346"/>
      <c r="K179" s="3"/>
      <c r="L179" s="3"/>
      <c r="M179" s="43">
        <v>90</v>
      </c>
      <c r="N179" s="43" t="s">
        <v>129</v>
      </c>
      <c r="O179" s="82" t="s">
        <v>40</v>
      </c>
      <c r="AR179" s="384"/>
      <c r="AS179" s="99"/>
      <c r="AT179" s="99"/>
      <c r="AU179" s="99"/>
      <c r="AV179" s="362">
        <v>17.3</v>
      </c>
      <c r="AW179" s="361">
        <v>17.760000000000002</v>
      </c>
      <c r="AX179" s="99"/>
      <c r="AY179" s="99"/>
      <c r="AZ179" s="381"/>
    </row>
    <row r="180" spans="2:52" ht="16.5" hidden="1" customHeight="1" x14ac:dyDescent="0.2">
      <c r="B180" s="3"/>
      <c r="C180" s="3"/>
      <c r="D180" s="348"/>
      <c r="E180" s="349"/>
      <c r="F180" s="346"/>
      <c r="G180" s="346"/>
      <c r="H180" s="346"/>
      <c r="I180" s="346"/>
      <c r="J180" s="346"/>
      <c r="K180" s="3"/>
      <c r="L180" s="3"/>
      <c r="M180" s="43">
        <v>91</v>
      </c>
      <c r="N180" s="43" t="s">
        <v>129</v>
      </c>
      <c r="O180" s="82" t="s">
        <v>40</v>
      </c>
      <c r="AR180" s="384"/>
      <c r="AS180" s="99"/>
      <c r="AT180" s="99"/>
      <c r="AU180" s="99"/>
      <c r="AV180" s="362">
        <v>17.399999999999999</v>
      </c>
      <c r="AW180" s="361">
        <v>17.87</v>
      </c>
      <c r="AX180" s="99"/>
      <c r="AY180" s="99"/>
      <c r="AZ180" s="381"/>
    </row>
    <row r="181" spans="2:52" ht="16.5" hidden="1" customHeight="1" x14ac:dyDescent="0.2">
      <c r="B181" s="3"/>
      <c r="C181" s="3"/>
      <c r="D181" s="348"/>
      <c r="E181" s="349"/>
      <c r="F181" s="346"/>
      <c r="G181" s="346"/>
      <c r="H181" s="346"/>
      <c r="I181" s="346"/>
      <c r="J181" s="346"/>
      <c r="K181" s="3"/>
      <c r="L181" s="3"/>
      <c r="M181" s="43">
        <v>92</v>
      </c>
      <c r="N181" s="43" t="s">
        <v>129</v>
      </c>
      <c r="O181" s="82" t="s">
        <v>40</v>
      </c>
      <c r="AR181" s="384"/>
      <c r="AS181" s="99"/>
      <c r="AT181" s="99"/>
      <c r="AU181" s="99"/>
      <c r="AV181" s="362">
        <v>17.5</v>
      </c>
      <c r="AW181" s="361">
        <v>17.97</v>
      </c>
      <c r="AX181" s="99"/>
      <c r="AY181" s="99"/>
      <c r="AZ181" s="381"/>
    </row>
    <row r="182" spans="2:52" ht="16.5" hidden="1" customHeight="1" x14ac:dyDescent="0.2">
      <c r="B182" s="3"/>
      <c r="C182" s="3"/>
      <c r="D182" s="348"/>
      <c r="E182" s="349"/>
      <c r="F182" s="346"/>
      <c r="G182" s="346"/>
      <c r="H182" s="346"/>
      <c r="I182" s="346"/>
      <c r="J182" s="346"/>
      <c r="K182" s="3"/>
      <c r="L182" s="3"/>
      <c r="M182" s="43">
        <v>93</v>
      </c>
      <c r="N182" s="43" t="s">
        <v>129</v>
      </c>
      <c r="O182" s="82" t="s">
        <v>40</v>
      </c>
      <c r="AR182" s="384"/>
      <c r="AS182" s="99"/>
      <c r="AT182" s="99"/>
      <c r="AU182" s="99"/>
      <c r="AV182" s="362">
        <v>17.600000000000001</v>
      </c>
      <c r="AW182" s="361">
        <v>18.079999999999998</v>
      </c>
      <c r="AX182" s="99"/>
      <c r="AY182" s="99"/>
      <c r="AZ182" s="381"/>
    </row>
    <row r="183" spans="2:52" ht="16.5" hidden="1" customHeight="1" x14ac:dyDescent="0.2">
      <c r="B183" s="3"/>
      <c r="C183" s="3"/>
      <c r="D183" s="348"/>
      <c r="E183" s="349"/>
      <c r="F183" s="346"/>
      <c r="G183" s="346"/>
      <c r="H183" s="346"/>
      <c r="I183" s="346"/>
      <c r="J183" s="346"/>
      <c r="K183" s="3"/>
      <c r="L183" s="3"/>
      <c r="M183" s="43">
        <v>94</v>
      </c>
      <c r="N183" s="43" t="s">
        <v>129</v>
      </c>
      <c r="O183" s="82" t="s">
        <v>40</v>
      </c>
      <c r="AR183" s="384"/>
      <c r="AS183" s="99"/>
      <c r="AT183" s="99"/>
      <c r="AU183" s="99"/>
      <c r="AV183" s="362">
        <v>17.7</v>
      </c>
      <c r="AW183" s="361">
        <v>18.190000000000001</v>
      </c>
      <c r="AX183" s="99"/>
      <c r="AY183" s="99"/>
      <c r="AZ183" s="381"/>
    </row>
    <row r="184" spans="2:52" ht="16.5" hidden="1" customHeight="1" x14ac:dyDescent="0.2">
      <c r="B184" s="3"/>
      <c r="C184" s="3"/>
      <c r="D184" s="347"/>
      <c r="E184" s="349"/>
      <c r="F184" s="346"/>
      <c r="G184" s="346"/>
      <c r="H184" s="346"/>
      <c r="I184" s="346"/>
      <c r="J184" s="346"/>
      <c r="K184" s="3"/>
      <c r="L184" s="3"/>
      <c r="M184" s="43">
        <v>95</v>
      </c>
      <c r="N184" s="43" t="s">
        <v>129</v>
      </c>
      <c r="O184" s="82" t="s">
        <v>40</v>
      </c>
      <c r="AR184" s="380"/>
      <c r="AS184" s="374"/>
      <c r="AT184" s="374"/>
      <c r="AU184" s="374"/>
      <c r="AV184" s="455">
        <v>17.8</v>
      </c>
      <c r="AW184" s="456">
        <v>18.309999999999999</v>
      </c>
      <c r="AX184" s="374"/>
      <c r="AY184" s="374"/>
      <c r="AZ184" s="373"/>
    </row>
    <row r="185" spans="2:52" ht="16.5" hidden="1" customHeight="1" x14ac:dyDescent="0.2">
      <c r="B185" s="3"/>
      <c r="C185" s="3"/>
      <c r="D185" s="347"/>
      <c r="E185" s="349"/>
      <c r="F185" s="346"/>
      <c r="G185" s="346"/>
      <c r="H185" s="346"/>
      <c r="I185" s="346"/>
      <c r="J185" s="346"/>
      <c r="K185" s="3"/>
      <c r="L185" s="3"/>
      <c r="M185" s="43">
        <v>96</v>
      </c>
      <c r="N185" s="43" t="s">
        <v>129</v>
      </c>
      <c r="O185" s="82" t="s">
        <v>40</v>
      </c>
      <c r="AR185" s="386"/>
      <c r="AS185" s="450" t="s">
        <v>381</v>
      </c>
      <c r="AT185" s="367"/>
      <c r="AU185" s="367"/>
      <c r="AV185" s="451">
        <v>17.899999999999999</v>
      </c>
      <c r="AW185" s="452">
        <v>18.43</v>
      </c>
      <c r="AX185" s="367"/>
      <c r="AY185" s="367"/>
      <c r="AZ185" s="385"/>
    </row>
    <row r="186" spans="2:52" ht="16.5" hidden="1" customHeight="1" x14ac:dyDescent="0.2">
      <c r="B186" s="3"/>
      <c r="C186" s="3"/>
      <c r="D186" s="347"/>
      <c r="E186" s="349"/>
      <c r="F186" s="346"/>
      <c r="G186" s="346"/>
      <c r="H186" s="346"/>
      <c r="I186" s="346"/>
      <c r="J186" s="346"/>
      <c r="K186" s="3"/>
      <c r="L186" s="3"/>
      <c r="M186" s="43">
        <v>97</v>
      </c>
      <c r="N186" s="43" t="s">
        <v>129</v>
      </c>
      <c r="O186" s="82" t="s">
        <v>40</v>
      </c>
      <c r="AR186" s="384"/>
      <c r="AS186" s="453" t="s">
        <v>378</v>
      </c>
      <c r="AT186" s="99"/>
      <c r="AU186" s="99"/>
      <c r="AV186" s="362">
        <v>18</v>
      </c>
      <c r="AW186" s="361">
        <v>18.53</v>
      </c>
      <c r="AX186" s="99"/>
      <c r="AY186" s="99"/>
      <c r="AZ186" s="381"/>
    </row>
    <row r="187" spans="2:52" ht="16.5" hidden="1" customHeight="1" x14ac:dyDescent="0.2">
      <c r="B187" s="3"/>
      <c r="C187" s="3"/>
      <c r="D187" s="347"/>
      <c r="E187" s="349"/>
      <c r="F187" s="346"/>
      <c r="G187" s="346"/>
      <c r="H187" s="346"/>
      <c r="I187" s="346"/>
      <c r="J187" s="346"/>
      <c r="K187" s="3"/>
      <c r="L187" s="3"/>
      <c r="M187" s="43">
        <v>98</v>
      </c>
      <c r="N187" s="43" t="s">
        <v>129</v>
      </c>
      <c r="O187" s="82" t="s">
        <v>40</v>
      </c>
      <c r="AR187" s="384"/>
      <c r="AS187" s="369" t="s">
        <v>419</v>
      </c>
      <c r="AT187" s="99"/>
      <c r="AU187" s="99"/>
      <c r="AV187" s="362">
        <v>18.100000000000001</v>
      </c>
      <c r="AW187" s="361">
        <v>18.64</v>
      </c>
      <c r="AX187" s="99"/>
      <c r="AY187" s="99"/>
      <c r="AZ187" s="381"/>
    </row>
    <row r="188" spans="2:52" ht="16.5" hidden="1" customHeight="1" x14ac:dyDescent="0.2">
      <c r="B188" s="3"/>
      <c r="C188" s="3"/>
      <c r="D188" s="347"/>
      <c r="E188" s="349"/>
      <c r="F188" s="346"/>
      <c r="G188" s="346"/>
      <c r="H188" s="346"/>
      <c r="I188" s="346"/>
      <c r="J188" s="346"/>
      <c r="K188" s="3"/>
      <c r="L188" s="3"/>
      <c r="M188" s="43">
        <v>99</v>
      </c>
      <c r="N188" s="43" t="s">
        <v>129</v>
      </c>
      <c r="O188" s="82" t="s">
        <v>40</v>
      </c>
      <c r="AR188" s="384"/>
      <c r="AS188" s="369" t="s">
        <v>312</v>
      </c>
      <c r="AT188" s="99"/>
      <c r="AU188" s="99"/>
      <c r="AV188" s="362">
        <v>18.2</v>
      </c>
      <c r="AW188" s="361">
        <v>18.75</v>
      </c>
      <c r="AX188" s="99"/>
      <c r="AY188" s="99"/>
      <c r="AZ188" s="381"/>
    </row>
    <row r="189" spans="2:52" ht="16.5" hidden="1" customHeight="1" x14ac:dyDescent="0.2">
      <c r="B189" s="3"/>
      <c r="C189" s="3"/>
      <c r="D189" s="347"/>
      <c r="E189" s="349"/>
      <c r="F189" s="346"/>
      <c r="G189" s="346"/>
      <c r="H189" s="346"/>
      <c r="I189" s="346"/>
      <c r="J189" s="346"/>
      <c r="K189" s="3"/>
      <c r="L189" s="3"/>
      <c r="M189" s="43">
        <v>100</v>
      </c>
      <c r="N189" s="43" t="s">
        <v>129</v>
      </c>
      <c r="O189" s="82" t="s">
        <v>40</v>
      </c>
      <c r="AR189" s="384"/>
      <c r="AS189" s="369" t="s">
        <v>360</v>
      </c>
      <c r="AT189" s="99"/>
      <c r="AU189" s="99"/>
      <c r="AV189" s="362">
        <v>18.3</v>
      </c>
      <c r="AW189" s="361">
        <v>18.86</v>
      </c>
      <c r="AX189" s="99"/>
      <c r="AY189" s="99"/>
      <c r="AZ189" s="381"/>
    </row>
    <row r="190" spans="2:52" ht="16.5" customHeight="1" x14ac:dyDescent="0.2">
      <c r="B190" s="3"/>
      <c r="C190" s="3"/>
      <c r="D190" s="347"/>
      <c r="E190" s="349"/>
      <c r="F190" s="346"/>
      <c r="G190" s="346"/>
      <c r="H190" s="346"/>
      <c r="I190" s="346"/>
      <c r="J190" s="346"/>
      <c r="K190" s="3"/>
      <c r="L190" s="3"/>
      <c r="M190" s="3"/>
      <c r="N190" s="43"/>
      <c r="AR190" s="384"/>
      <c r="AS190" s="369" t="s">
        <v>361</v>
      </c>
      <c r="AT190" s="99"/>
      <c r="AU190" s="99"/>
      <c r="AV190" s="362">
        <v>18.399999999999999</v>
      </c>
      <c r="AW190" s="361">
        <v>18.97</v>
      </c>
      <c r="AX190" s="99"/>
      <c r="AY190" s="99"/>
      <c r="AZ190" s="381"/>
    </row>
    <row r="191" spans="2:52" ht="16.5" customHeight="1" x14ac:dyDescent="0.25">
      <c r="B191" s="3"/>
      <c r="C191" s="3"/>
      <c r="D191" s="347"/>
      <c r="E191" s="349"/>
      <c r="F191" s="346"/>
      <c r="G191" s="346"/>
      <c r="H191" s="346"/>
      <c r="I191" s="346"/>
      <c r="J191" s="346"/>
      <c r="K191" s="3"/>
      <c r="L191" s="3"/>
      <c r="M191" s="3"/>
      <c r="AR191" s="384"/>
      <c r="AS191" s="369" t="s">
        <v>362</v>
      </c>
      <c r="AT191" s="99"/>
      <c r="AU191" s="99"/>
      <c r="AV191" s="362">
        <v>18.5</v>
      </c>
      <c r="AW191" s="361">
        <v>19.079999999999998</v>
      </c>
      <c r="AX191" s="99"/>
      <c r="AY191" s="99"/>
      <c r="AZ191" s="381"/>
    </row>
    <row r="192" spans="2:52" ht="15" customHeight="1" x14ac:dyDescent="0.25">
      <c r="B192" s="3"/>
      <c r="C192" s="3"/>
      <c r="D192" s="347"/>
      <c r="E192" s="349"/>
      <c r="F192" s="346"/>
      <c r="G192" s="346"/>
      <c r="H192" s="346"/>
      <c r="I192" s="346"/>
      <c r="J192" s="346"/>
      <c r="K192" s="3"/>
      <c r="L192" s="3"/>
      <c r="M192" s="3"/>
      <c r="AR192" s="384"/>
      <c r="AS192" s="369" t="s">
        <v>363</v>
      </c>
      <c r="AT192" s="99"/>
      <c r="AU192" s="99"/>
      <c r="AV192" s="362">
        <v>18.600000000000001</v>
      </c>
      <c r="AW192" s="361">
        <v>19.190000000000001</v>
      </c>
      <c r="AX192" s="99"/>
      <c r="AY192" s="99"/>
      <c r="AZ192" s="381"/>
    </row>
    <row r="193" spans="2:52" ht="15" customHeight="1" x14ac:dyDescent="0.25">
      <c r="B193" s="3"/>
      <c r="C193" s="3"/>
      <c r="D193" s="347"/>
      <c r="E193" s="349"/>
      <c r="F193" s="346"/>
      <c r="G193" s="346"/>
      <c r="H193" s="346"/>
      <c r="I193" s="346"/>
      <c r="J193" s="346"/>
      <c r="K193" s="3"/>
      <c r="L193" s="3"/>
      <c r="M193" s="3"/>
      <c r="AR193" s="384"/>
      <c r="AS193" s="369" t="s">
        <v>364</v>
      </c>
      <c r="AT193" s="99"/>
      <c r="AU193" s="99"/>
      <c r="AV193" s="362">
        <v>18.7</v>
      </c>
      <c r="AW193" s="361">
        <v>19.309999999999999</v>
      </c>
      <c r="AX193" s="99"/>
      <c r="AY193" s="99"/>
      <c r="AZ193" s="381"/>
    </row>
    <row r="194" spans="2:52" ht="15" customHeight="1" x14ac:dyDescent="0.25">
      <c r="B194" s="3"/>
      <c r="C194" s="3"/>
      <c r="D194" s="347"/>
      <c r="E194" s="349"/>
      <c r="F194" s="346"/>
      <c r="G194" s="346"/>
      <c r="H194" s="346"/>
      <c r="I194" s="346"/>
      <c r="J194" s="346"/>
      <c r="K194" s="3"/>
      <c r="L194" s="3"/>
      <c r="M194" s="3"/>
      <c r="AR194" s="384"/>
      <c r="AS194" s="369" t="s">
        <v>365</v>
      </c>
      <c r="AT194" s="99"/>
      <c r="AU194" s="99"/>
      <c r="AV194" s="362">
        <v>18.8</v>
      </c>
      <c r="AW194" s="361">
        <v>19.420000000000002</v>
      </c>
      <c r="AX194" s="99"/>
      <c r="AY194" s="99"/>
      <c r="AZ194" s="381"/>
    </row>
    <row r="195" spans="2:52" ht="15" customHeight="1" x14ac:dyDescent="0.25">
      <c r="B195" s="3"/>
      <c r="C195" s="3"/>
      <c r="D195" s="347"/>
      <c r="E195" s="349"/>
      <c r="F195" s="346"/>
      <c r="G195" s="346"/>
      <c r="H195" s="346"/>
      <c r="I195" s="346"/>
      <c r="J195" s="346"/>
      <c r="K195" s="3"/>
      <c r="L195" s="3"/>
      <c r="M195" s="3"/>
      <c r="AR195" s="384"/>
      <c r="AS195" s="369" t="s">
        <v>366</v>
      </c>
      <c r="AT195" s="99"/>
      <c r="AU195" s="99"/>
      <c r="AV195" s="362">
        <v>18.899999999999999</v>
      </c>
      <c r="AW195" s="361">
        <v>19.53</v>
      </c>
      <c r="AX195" s="99"/>
      <c r="AY195" s="99"/>
      <c r="AZ195" s="381"/>
    </row>
    <row r="196" spans="2:52" ht="15" customHeight="1" x14ac:dyDescent="0.25">
      <c r="B196" s="3"/>
      <c r="C196" s="3"/>
      <c r="D196" s="347"/>
      <c r="E196" s="349"/>
      <c r="F196" s="346"/>
      <c r="G196" s="346"/>
      <c r="H196" s="346"/>
      <c r="I196" s="346"/>
      <c r="J196" s="346"/>
      <c r="K196" s="3"/>
      <c r="L196" s="3"/>
      <c r="M196" s="3"/>
      <c r="AR196" s="384"/>
      <c r="AS196" s="453" t="s">
        <v>379</v>
      </c>
      <c r="AT196" s="99"/>
      <c r="AU196" s="99"/>
      <c r="AV196" s="362">
        <v>19</v>
      </c>
      <c r="AW196" s="361">
        <v>19.64</v>
      </c>
      <c r="AX196" s="99"/>
      <c r="AY196" s="99"/>
      <c r="AZ196" s="381"/>
    </row>
    <row r="197" spans="2:52" ht="15" customHeight="1" x14ac:dyDescent="0.25">
      <c r="B197" s="3"/>
      <c r="C197" s="3"/>
      <c r="D197" s="347"/>
      <c r="E197" s="349"/>
      <c r="F197" s="346"/>
      <c r="G197" s="346"/>
      <c r="H197" s="346"/>
      <c r="I197" s="346"/>
      <c r="J197" s="346"/>
      <c r="K197" s="3"/>
      <c r="L197" s="3"/>
      <c r="M197" s="3"/>
      <c r="AR197" s="384"/>
      <c r="AS197" s="369" t="s">
        <v>367</v>
      </c>
      <c r="AT197" s="99"/>
      <c r="AU197" s="99"/>
      <c r="AV197" s="362">
        <v>19.100000000000001</v>
      </c>
      <c r="AW197" s="361">
        <v>19.75</v>
      </c>
      <c r="AX197" s="99"/>
      <c r="AY197" s="99"/>
      <c r="AZ197" s="381"/>
    </row>
    <row r="198" spans="2:52" ht="15" customHeight="1" x14ac:dyDescent="0.25">
      <c r="B198" s="3"/>
      <c r="C198" s="3"/>
      <c r="D198" s="347"/>
      <c r="E198" s="349"/>
      <c r="F198" s="346"/>
      <c r="G198" s="346"/>
      <c r="H198" s="346"/>
      <c r="I198" s="346"/>
      <c r="J198" s="346"/>
      <c r="K198" s="3"/>
      <c r="L198" s="3"/>
      <c r="M198" s="3"/>
      <c r="AR198" s="384"/>
      <c r="AS198" s="369" t="s">
        <v>368</v>
      </c>
      <c r="AT198" s="99"/>
      <c r="AU198" s="99"/>
      <c r="AV198" s="362">
        <v>19.2</v>
      </c>
      <c r="AW198" s="361">
        <v>19.86</v>
      </c>
      <c r="AX198" s="99"/>
      <c r="AY198" s="99"/>
      <c r="AZ198" s="381"/>
    </row>
    <row r="199" spans="2:52" ht="15" customHeight="1" x14ac:dyDescent="0.25">
      <c r="B199" s="3"/>
      <c r="C199" s="3"/>
      <c r="D199" s="347"/>
      <c r="E199" s="349"/>
      <c r="F199" s="346"/>
      <c r="G199" s="346"/>
      <c r="H199" s="346"/>
      <c r="I199" s="346"/>
      <c r="J199" s="346"/>
      <c r="K199" s="3"/>
      <c r="L199" s="3"/>
      <c r="M199" s="3"/>
      <c r="AR199" s="384"/>
      <c r="AS199" s="369" t="s">
        <v>369</v>
      </c>
      <c r="AT199" s="99"/>
      <c r="AU199" s="99"/>
      <c r="AV199" s="362">
        <v>19.3</v>
      </c>
      <c r="AW199" s="361">
        <v>19.97</v>
      </c>
      <c r="AX199" s="99"/>
      <c r="AY199" s="99"/>
      <c r="AZ199" s="381"/>
    </row>
    <row r="200" spans="2:52" ht="15" customHeight="1" x14ac:dyDescent="0.25">
      <c r="B200" s="3"/>
      <c r="C200" s="3"/>
      <c r="D200" s="347"/>
      <c r="E200" s="349"/>
      <c r="F200" s="346"/>
      <c r="G200" s="346"/>
      <c r="H200" s="346"/>
      <c r="I200" s="346"/>
      <c r="J200" s="346"/>
      <c r="K200" s="3"/>
      <c r="L200" s="3"/>
      <c r="M200" s="3"/>
      <c r="AR200" s="384"/>
      <c r="AS200" s="99" t="s">
        <v>370</v>
      </c>
      <c r="AT200" s="99"/>
      <c r="AU200" s="99"/>
      <c r="AV200" s="362">
        <v>19.399999999999999</v>
      </c>
      <c r="AW200" s="361">
        <v>20.079999999999998</v>
      </c>
      <c r="AX200" s="99"/>
      <c r="AY200" s="99"/>
      <c r="AZ200" s="381"/>
    </row>
    <row r="201" spans="2:52" ht="15" customHeight="1" x14ac:dyDescent="0.25">
      <c r="B201" s="3"/>
      <c r="C201" s="3"/>
      <c r="D201" s="347"/>
      <c r="E201" s="349"/>
      <c r="F201" s="346"/>
      <c r="G201" s="346"/>
      <c r="H201" s="346"/>
      <c r="I201" s="346"/>
      <c r="J201" s="346"/>
      <c r="K201" s="3"/>
      <c r="L201" s="3"/>
      <c r="M201" s="3"/>
      <c r="AR201" s="384"/>
      <c r="AS201" s="99" t="s">
        <v>371</v>
      </c>
      <c r="AT201" s="99"/>
      <c r="AU201" s="99"/>
      <c r="AV201" s="362">
        <v>19.5</v>
      </c>
      <c r="AW201" s="361">
        <v>20.2</v>
      </c>
      <c r="AX201" s="99"/>
      <c r="AY201" s="99"/>
      <c r="AZ201" s="381"/>
    </row>
    <row r="202" spans="2:52" ht="15" customHeight="1" x14ac:dyDescent="0.25">
      <c r="B202" s="3"/>
      <c r="C202" s="3"/>
      <c r="D202" s="347"/>
      <c r="E202" s="349"/>
      <c r="F202" s="346"/>
      <c r="G202" s="346"/>
      <c r="H202" s="346"/>
      <c r="I202" s="346"/>
      <c r="J202" s="346"/>
      <c r="K202" s="3"/>
      <c r="L202" s="3"/>
      <c r="M202" s="3"/>
      <c r="AR202" s="384"/>
      <c r="AS202" s="453" t="s">
        <v>380</v>
      </c>
      <c r="AT202" s="99"/>
      <c r="AU202" s="99"/>
      <c r="AV202" s="362">
        <v>19.600000000000001</v>
      </c>
      <c r="AW202" s="361">
        <v>20.309999999999999</v>
      </c>
      <c r="AX202" s="99"/>
      <c r="AY202" s="99"/>
      <c r="AZ202" s="381"/>
    </row>
    <row r="203" spans="2:52" ht="15" customHeight="1" x14ac:dyDescent="0.25">
      <c r="B203" s="3"/>
      <c r="C203" s="3"/>
      <c r="D203" s="347"/>
      <c r="E203" s="349"/>
      <c r="F203" s="346"/>
      <c r="G203" s="346"/>
      <c r="H203" s="346"/>
      <c r="I203" s="346"/>
      <c r="J203" s="346"/>
      <c r="K203" s="3"/>
      <c r="L203" s="3"/>
      <c r="M203" s="3"/>
      <c r="AR203" s="384"/>
      <c r="AS203" s="99" t="s">
        <v>372</v>
      </c>
      <c r="AT203" s="99"/>
      <c r="AU203" s="99"/>
      <c r="AV203" s="362">
        <v>19.7</v>
      </c>
      <c r="AW203" s="361">
        <v>20.420000000000002</v>
      </c>
      <c r="AX203" s="99"/>
      <c r="AY203" s="99"/>
      <c r="AZ203" s="381"/>
    </row>
    <row r="204" spans="2:52" ht="15" customHeight="1" x14ac:dyDescent="0.25">
      <c r="B204" s="3"/>
      <c r="C204" s="3"/>
      <c r="D204" s="347"/>
      <c r="E204" s="349"/>
      <c r="F204" s="346"/>
      <c r="G204" s="346"/>
      <c r="H204" s="346"/>
      <c r="I204" s="346"/>
      <c r="J204" s="346"/>
      <c r="K204" s="3"/>
      <c r="L204" s="3"/>
      <c r="M204" s="3"/>
      <c r="AR204" s="384"/>
      <c r="AS204" s="99" t="s">
        <v>373</v>
      </c>
      <c r="AT204" s="99"/>
      <c r="AU204" s="99"/>
      <c r="AV204" s="362">
        <v>19.8</v>
      </c>
      <c r="AW204" s="361">
        <v>20.53</v>
      </c>
      <c r="AX204" s="99"/>
      <c r="AY204" s="99"/>
      <c r="AZ204" s="381"/>
    </row>
    <row r="205" spans="2:52" ht="15" customHeight="1" x14ac:dyDescent="0.25">
      <c r="B205" s="3"/>
      <c r="C205" s="3"/>
      <c r="D205" s="347"/>
      <c r="E205" s="349"/>
      <c r="F205" s="346"/>
      <c r="G205" s="346"/>
      <c r="H205" s="346"/>
      <c r="I205" s="346"/>
      <c r="J205" s="346"/>
      <c r="K205" s="3"/>
      <c r="L205" s="3"/>
      <c r="M205" s="3"/>
      <c r="AR205" s="384"/>
      <c r="AS205" s="99" t="s">
        <v>374</v>
      </c>
      <c r="AT205" s="99"/>
      <c r="AU205" s="99"/>
      <c r="AV205" s="362">
        <v>19.899999999999999</v>
      </c>
      <c r="AW205" s="361">
        <v>20.64</v>
      </c>
      <c r="AX205" s="99"/>
      <c r="AY205" s="99"/>
      <c r="AZ205" s="381"/>
    </row>
    <row r="206" spans="2:52" ht="15" customHeight="1" x14ac:dyDescent="0.25">
      <c r="B206" s="3"/>
      <c r="C206" s="3"/>
      <c r="D206" s="347"/>
      <c r="E206" s="349"/>
      <c r="F206" s="346"/>
      <c r="G206" s="346"/>
      <c r="H206" s="346"/>
      <c r="I206" s="346"/>
      <c r="J206" s="346"/>
      <c r="K206" s="3"/>
      <c r="L206" s="3"/>
      <c r="M206" s="3"/>
      <c r="AR206" s="384"/>
      <c r="AS206" s="99"/>
      <c r="AT206" s="99"/>
      <c r="AU206" s="99"/>
      <c r="AV206" s="362">
        <v>20</v>
      </c>
      <c r="AW206" s="361">
        <v>20.76</v>
      </c>
      <c r="AX206" s="99"/>
      <c r="AY206" s="99"/>
      <c r="AZ206" s="381"/>
    </row>
    <row r="207" spans="2:52" ht="15" customHeight="1" x14ac:dyDescent="0.25">
      <c r="B207" s="3"/>
      <c r="C207" s="3"/>
      <c r="D207" s="347"/>
      <c r="E207" s="349"/>
      <c r="F207" s="346"/>
      <c r="G207" s="346"/>
      <c r="H207" s="346"/>
      <c r="I207" s="346"/>
      <c r="J207" s="346"/>
      <c r="K207" s="3"/>
      <c r="L207" s="3"/>
      <c r="M207" s="3"/>
      <c r="AR207" s="380"/>
      <c r="AS207" s="99" t="s">
        <v>375</v>
      </c>
      <c r="AT207" s="374"/>
      <c r="AU207" s="374"/>
      <c r="AV207" s="374"/>
      <c r="AW207" s="374"/>
      <c r="AX207" s="374"/>
      <c r="AY207" s="374"/>
      <c r="AZ207" s="373"/>
    </row>
    <row r="208" spans="2:52" ht="15" customHeight="1" x14ac:dyDescent="0.25">
      <c r="B208" s="3"/>
      <c r="C208" s="3"/>
      <c r="D208" s="347"/>
      <c r="E208" s="349"/>
      <c r="F208" s="346"/>
      <c r="G208" s="346"/>
      <c r="H208" s="346"/>
      <c r="I208" s="346"/>
      <c r="J208" s="346"/>
      <c r="K208" s="3"/>
      <c r="L208" s="3"/>
      <c r="M208" s="3"/>
      <c r="AS208" s="374"/>
    </row>
    <row r="209" spans="2:13" ht="15" customHeight="1" x14ac:dyDescent="0.25">
      <c r="B209" s="3"/>
      <c r="C209" s="3"/>
      <c r="D209" s="347"/>
      <c r="E209" s="349"/>
      <c r="F209" s="346"/>
      <c r="G209" s="346"/>
      <c r="H209" s="346"/>
      <c r="I209" s="346"/>
      <c r="J209" s="346"/>
      <c r="K209" s="3"/>
      <c r="L209" s="3"/>
      <c r="M209" s="3"/>
    </row>
    <row r="210" spans="2:13" ht="15" customHeight="1" x14ac:dyDescent="0.25">
      <c r="B210" s="3"/>
      <c r="C210" s="3"/>
      <c r="D210" s="347"/>
      <c r="E210" s="349"/>
      <c r="F210" s="346"/>
      <c r="G210" s="346"/>
      <c r="H210" s="346"/>
      <c r="I210" s="346"/>
      <c r="J210" s="346"/>
      <c r="K210" s="3"/>
      <c r="L210" s="3"/>
      <c r="M210" s="3"/>
    </row>
    <row r="211" spans="2:13" ht="15" customHeight="1" x14ac:dyDescent="0.25">
      <c r="B211" s="3"/>
      <c r="C211" s="3"/>
      <c r="D211" s="347"/>
      <c r="E211" s="349"/>
      <c r="F211" s="346"/>
      <c r="G211" s="346"/>
      <c r="H211" s="346"/>
      <c r="I211" s="346"/>
      <c r="J211" s="346"/>
      <c r="K211" s="3"/>
      <c r="L211" s="3"/>
      <c r="M211" s="3"/>
    </row>
    <row r="212" spans="2:13" ht="15" customHeight="1" x14ac:dyDescent="0.25">
      <c r="B212" s="3"/>
      <c r="C212" s="3"/>
      <c r="D212" s="347"/>
      <c r="E212" s="349"/>
      <c r="F212" s="346"/>
      <c r="G212" s="346"/>
      <c r="H212" s="346"/>
      <c r="I212" s="346"/>
      <c r="J212" s="346"/>
      <c r="K212" s="3"/>
      <c r="L212" s="3"/>
      <c r="M212" s="3"/>
    </row>
    <row r="213" spans="2:13" ht="15" customHeight="1" x14ac:dyDescent="0.25">
      <c r="B213" s="3"/>
      <c r="C213" s="3"/>
      <c r="D213" s="347"/>
      <c r="E213" s="349"/>
      <c r="F213" s="346"/>
      <c r="G213" s="346"/>
      <c r="H213" s="346"/>
      <c r="I213" s="346"/>
      <c r="J213" s="346"/>
      <c r="K213" s="3"/>
      <c r="L213" s="3"/>
      <c r="M213" s="3"/>
    </row>
    <row r="214" spans="2:13" ht="15" customHeight="1" x14ac:dyDescent="0.25">
      <c r="B214" s="3"/>
      <c r="C214" s="3"/>
      <c r="D214" s="346"/>
      <c r="E214" s="346"/>
      <c r="F214" s="346"/>
      <c r="G214" s="346"/>
      <c r="H214" s="346"/>
      <c r="I214" s="346"/>
      <c r="J214" s="346"/>
      <c r="K214" s="3"/>
      <c r="L214" s="3"/>
      <c r="M214" s="3"/>
    </row>
    <row r="215" spans="2:13" ht="15" customHeight="1" x14ac:dyDescent="0.25">
      <c r="B215" s="3"/>
      <c r="C215" s="3"/>
      <c r="D215" s="346"/>
      <c r="E215" s="346"/>
      <c r="F215" s="346"/>
      <c r="G215" s="346"/>
      <c r="H215" s="346"/>
      <c r="I215" s="346"/>
      <c r="J215" s="346"/>
      <c r="K215" s="3"/>
      <c r="L215" s="3"/>
      <c r="M215" s="3"/>
    </row>
    <row r="216" spans="2:13" ht="15" customHeight="1" x14ac:dyDescent="0.25">
      <c r="D216" s="3"/>
      <c r="E216" s="3"/>
      <c r="G216" s="3"/>
      <c r="H216" s="3"/>
      <c r="M216" s="3"/>
    </row>
    <row r="217" spans="2:13" ht="15" customHeight="1" x14ac:dyDescent="0.25">
      <c r="G217" s="3"/>
      <c r="H217" s="3"/>
      <c r="M217" s="3"/>
    </row>
    <row r="218" spans="2:13" ht="15" customHeight="1" x14ac:dyDescent="0.25">
      <c r="G218" s="3"/>
      <c r="H218" s="3"/>
      <c r="M218" s="3"/>
    </row>
    <row r="219" spans="2:13" ht="15" customHeight="1" x14ac:dyDescent="0.25">
      <c r="G219" s="3"/>
      <c r="H219" s="3"/>
      <c r="M219" s="3"/>
    </row>
    <row r="220" spans="2:13" ht="15" customHeight="1" x14ac:dyDescent="0.25">
      <c r="G220" s="3"/>
      <c r="H220" s="3"/>
      <c r="M220" s="3"/>
    </row>
    <row r="221" spans="2:13" ht="15" customHeight="1" x14ac:dyDescent="0.25">
      <c r="G221" s="3"/>
      <c r="H221" s="3"/>
      <c r="M221" s="3"/>
    </row>
    <row r="222" spans="2:13" ht="15" customHeight="1" x14ac:dyDescent="0.25">
      <c r="G222" s="3"/>
      <c r="H222" s="3"/>
      <c r="M222" s="3"/>
    </row>
    <row r="223" spans="2:13" ht="15" customHeight="1" x14ac:dyDescent="0.25">
      <c r="G223" s="3"/>
      <c r="H223" s="3"/>
      <c r="M223" s="3"/>
    </row>
    <row r="224" spans="2:13" ht="15" customHeight="1" x14ac:dyDescent="0.25">
      <c r="G224" s="3"/>
      <c r="H224" s="3"/>
      <c r="M224" s="3"/>
    </row>
    <row r="225" spans="7:13" ht="15" customHeight="1" x14ac:dyDescent="0.25">
      <c r="G225" s="3"/>
      <c r="H225" s="3"/>
      <c r="M225" s="3"/>
    </row>
    <row r="226" spans="7:13" ht="15" customHeight="1" x14ac:dyDescent="0.25">
      <c r="G226" s="3"/>
      <c r="H226" s="3"/>
      <c r="M226" s="3"/>
    </row>
    <row r="227" spans="7:13" ht="15" customHeight="1" x14ac:dyDescent="0.25">
      <c r="G227" s="3"/>
      <c r="H227" s="3"/>
      <c r="M227" s="3"/>
    </row>
    <row r="228" spans="7:13" ht="15" customHeight="1" x14ac:dyDescent="0.25">
      <c r="M228" s="3"/>
    </row>
    <row r="229" spans="7:13" ht="15" customHeight="1" x14ac:dyDescent="0.25">
      <c r="M229" s="3"/>
    </row>
    <row r="230" spans="7:13" ht="15" customHeight="1" x14ac:dyDescent="0.25">
      <c r="M230" s="3"/>
    </row>
    <row r="231" spans="7:13" ht="15" customHeight="1" x14ac:dyDescent="0.25">
      <c r="M231" s="3"/>
    </row>
    <row r="232" spans="7:13" ht="15" customHeight="1" x14ac:dyDescent="0.25">
      <c r="M232" s="3"/>
    </row>
    <row r="233" spans="7:13" ht="15" customHeight="1" x14ac:dyDescent="0.25">
      <c r="M233" s="3"/>
    </row>
    <row r="234" spans="7:13" ht="15" customHeight="1" x14ac:dyDescent="0.25">
      <c r="M234" s="3"/>
    </row>
    <row r="235" spans="7:13" ht="15" customHeight="1" x14ac:dyDescent="0.25">
      <c r="M235" s="3"/>
    </row>
    <row r="236" spans="7:13" ht="15" customHeight="1" x14ac:dyDescent="0.25">
      <c r="M236" s="3"/>
    </row>
    <row r="237" spans="7:13" ht="15" customHeight="1" x14ac:dyDescent="0.25">
      <c r="M237" s="3"/>
    </row>
    <row r="238" spans="7:13" ht="15" customHeight="1" x14ac:dyDescent="0.25">
      <c r="M238" s="3"/>
    </row>
    <row r="239" spans="7:13" ht="15" customHeight="1" x14ac:dyDescent="0.25">
      <c r="M239" s="3"/>
    </row>
    <row r="240" spans="7:13" ht="15" customHeight="1" x14ac:dyDescent="0.25">
      <c r="M240" s="3"/>
    </row>
    <row r="241" spans="13:13" ht="15" customHeight="1" x14ac:dyDescent="0.25">
      <c r="M241" s="3"/>
    </row>
    <row r="242" spans="13:13" ht="15" customHeight="1" x14ac:dyDescent="0.25">
      <c r="M242" s="3"/>
    </row>
    <row r="243" spans="13:13" ht="15" customHeight="1" x14ac:dyDescent="0.25">
      <c r="M243" s="3"/>
    </row>
    <row r="244" spans="13:13" ht="15" customHeight="1" x14ac:dyDescent="0.25">
      <c r="M244" s="3"/>
    </row>
    <row r="245" spans="13:13" ht="15" customHeight="1" x14ac:dyDescent="0.25">
      <c r="M245" s="3"/>
    </row>
    <row r="246" spans="13:13" ht="15" customHeight="1" x14ac:dyDescent="0.25">
      <c r="M246" s="3"/>
    </row>
    <row r="247" spans="13:13" ht="15" customHeight="1" x14ac:dyDescent="0.25">
      <c r="M247" s="3"/>
    </row>
    <row r="248" spans="13:13" ht="15" customHeight="1" x14ac:dyDescent="0.25">
      <c r="M248" s="3"/>
    </row>
    <row r="249" spans="13:13" ht="15" customHeight="1" x14ac:dyDescent="0.25">
      <c r="M249" s="3"/>
    </row>
    <row r="250" spans="13:13" ht="15" customHeight="1" x14ac:dyDescent="0.25">
      <c r="M250" s="3"/>
    </row>
    <row r="251" spans="13:13" ht="15" customHeight="1" x14ac:dyDescent="0.25">
      <c r="M251" s="3"/>
    </row>
    <row r="252" spans="13:13" ht="15" customHeight="1" x14ac:dyDescent="0.25">
      <c r="M252" s="3"/>
    </row>
    <row r="253" spans="13:13" ht="15" customHeight="1" x14ac:dyDescent="0.25">
      <c r="M253" s="3"/>
    </row>
    <row r="254" spans="13:13" ht="15" customHeight="1" x14ac:dyDescent="0.25">
      <c r="M254" s="3"/>
    </row>
    <row r="255" spans="13:13" ht="15" customHeight="1" x14ac:dyDescent="0.25">
      <c r="M255" s="3"/>
    </row>
    <row r="256" spans="13:13" ht="15" customHeight="1" x14ac:dyDescent="0.25">
      <c r="M256" s="3"/>
    </row>
    <row r="257" spans="13:13" ht="15" customHeight="1" x14ac:dyDescent="0.25">
      <c r="M257" s="3"/>
    </row>
    <row r="258" spans="13:13" ht="15" customHeight="1" x14ac:dyDescent="0.25">
      <c r="M258" s="3"/>
    </row>
    <row r="259" spans="13:13" ht="15" customHeight="1" x14ac:dyDescent="0.25">
      <c r="M259" s="3"/>
    </row>
    <row r="260" spans="13:13" ht="15" customHeight="1" x14ac:dyDescent="0.25">
      <c r="M260" s="3"/>
    </row>
    <row r="261" spans="13:13" ht="15" customHeight="1" x14ac:dyDescent="0.25">
      <c r="M261" s="3"/>
    </row>
    <row r="262" spans="13:13" ht="15" customHeight="1" x14ac:dyDescent="0.25">
      <c r="M262" s="3"/>
    </row>
    <row r="263" spans="13:13" ht="15" customHeight="1" x14ac:dyDescent="0.25">
      <c r="M263" s="3"/>
    </row>
    <row r="264" spans="13:13" ht="15" customHeight="1" x14ac:dyDescent="0.25">
      <c r="M264" s="3"/>
    </row>
    <row r="265" spans="13:13" ht="15" customHeight="1" x14ac:dyDescent="0.25">
      <c r="M265" s="3"/>
    </row>
  </sheetData>
  <sheetProtection algorithmName="SHA-512" hashValue="PCip8tQfyKtK2aHiegA6E4GS8z/fdYflSZCxyKVgS6icq43UadALw7QMOYwfo9+IIxTerkFV61eJHdUc6PwwEg==" saltValue="dsQeikHlrKGduSW9FjevHw==" spinCount="100000" sheet="1" selectLockedCells="1"/>
  <mergeCells count="144">
    <mergeCell ref="J93:K93"/>
    <mergeCell ref="X93:Y93"/>
    <mergeCell ref="AD93:AE93"/>
    <mergeCell ref="N18:P18"/>
    <mergeCell ref="AD86:AE86"/>
    <mergeCell ref="I87:J87"/>
    <mergeCell ref="N87:O87"/>
    <mergeCell ref="S87:T87"/>
    <mergeCell ref="L91:N91"/>
    <mergeCell ref="Q91:R91"/>
    <mergeCell ref="U91:V91"/>
    <mergeCell ref="Y91:Z91"/>
    <mergeCell ref="AD91:AE91"/>
    <mergeCell ref="AD68:AF68"/>
    <mergeCell ref="I69:J69"/>
    <mergeCell ref="N69:O69"/>
    <mergeCell ref="S69:T69"/>
    <mergeCell ref="X69:Y69"/>
    <mergeCell ref="N71:O71"/>
    <mergeCell ref="S71:T71"/>
    <mergeCell ref="X71:Y71"/>
    <mergeCell ref="I62:J62"/>
    <mergeCell ref="N62:O62"/>
    <mergeCell ref="AC62:AD62"/>
    <mergeCell ref="D83:G83"/>
    <mergeCell ref="I83:J83"/>
    <mergeCell ref="N83:O83"/>
    <mergeCell ref="R83:S83"/>
    <mergeCell ref="V83:X83"/>
    <mergeCell ref="Z83:AF83"/>
    <mergeCell ref="H81:I81"/>
    <mergeCell ref="M81:N81"/>
    <mergeCell ref="Q81:R81"/>
    <mergeCell ref="U81:V81"/>
    <mergeCell ref="Y81:Z81"/>
    <mergeCell ref="AD81:AE81"/>
    <mergeCell ref="D79:G79"/>
    <mergeCell ref="I79:J79"/>
    <mergeCell ref="N79:O79"/>
    <mergeCell ref="R79:S79"/>
    <mergeCell ref="V79:X79"/>
    <mergeCell ref="Z79:AF79"/>
    <mergeCell ref="D77:G77"/>
    <mergeCell ref="I77:J77"/>
    <mergeCell ref="N77:O77"/>
    <mergeCell ref="R77:S77"/>
    <mergeCell ref="V77:X77"/>
    <mergeCell ref="Z77:AF77"/>
    <mergeCell ref="D75:G75"/>
    <mergeCell ref="I75:J75"/>
    <mergeCell ref="N75:O75"/>
    <mergeCell ref="R75:S75"/>
    <mergeCell ref="V75:X75"/>
    <mergeCell ref="Z75:AF75"/>
    <mergeCell ref="H73:I73"/>
    <mergeCell ref="M73:N73"/>
    <mergeCell ref="Q73:R73"/>
    <mergeCell ref="U73:V73"/>
    <mergeCell ref="Y73:Z73"/>
    <mergeCell ref="AD73:AE73"/>
    <mergeCell ref="E53:F53"/>
    <mergeCell ref="I53:J53"/>
    <mergeCell ref="U53:V53"/>
    <mergeCell ref="Y53:Z53"/>
    <mergeCell ref="AD53:AE53"/>
    <mergeCell ref="S65:T65"/>
    <mergeCell ref="X65:Y65"/>
    <mergeCell ref="AC65:AD65"/>
    <mergeCell ref="D56:H57"/>
    <mergeCell ref="AC57:AF57"/>
    <mergeCell ref="I60:J60"/>
    <mergeCell ref="N60:O60"/>
    <mergeCell ref="S60:T60"/>
    <mergeCell ref="X60:Y60"/>
    <mergeCell ref="AC60:AD60"/>
    <mergeCell ref="D47:I47"/>
    <mergeCell ref="N47:O47"/>
    <mergeCell ref="S47:T47"/>
    <mergeCell ref="X47:Y47"/>
    <mergeCell ref="AC47:AD47"/>
    <mergeCell ref="D49:I49"/>
    <mergeCell ref="N49:O49"/>
    <mergeCell ref="S49:T49"/>
    <mergeCell ref="X49:Y49"/>
    <mergeCell ref="AC49:AD49"/>
    <mergeCell ref="X32:Y32"/>
    <mergeCell ref="D43:I43"/>
    <mergeCell ref="N43:O43"/>
    <mergeCell ref="S43:T43"/>
    <mergeCell ref="X43:Y43"/>
    <mergeCell ref="AC43:AD43"/>
    <mergeCell ref="D45:I45"/>
    <mergeCell ref="N45:O45"/>
    <mergeCell ref="S45:T45"/>
    <mergeCell ref="X45:Y45"/>
    <mergeCell ref="AC45:AD45"/>
    <mergeCell ref="P7:S7"/>
    <mergeCell ref="I28:J28"/>
    <mergeCell ref="U24:W24"/>
    <mergeCell ref="U26:W26"/>
    <mergeCell ref="U28:W28"/>
    <mergeCell ref="K28:R28"/>
    <mergeCell ref="X28:AE28"/>
    <mergeCell ref="N41:O41"/>
    <mergeCell ref="S41:T41"/>
    <mergeCell ref="X41:Y41"/>
    <mergeCell ref="AC41:AD41"/>
    <mergeCell ref="D36:I36"/>
    <mergeCell ref="N36:O36"/>
    <mergeCell ref="S36:T36"/>
    <mergeCell ref="X36:Y36"/>
    <mergeCell ref="AC36:AD36"/>
    <mergeCell ref="D38:I38"/>
    <mergeCell ref="N38:O38"/>
    <mergeCell ref="S38:T38"/>
    <mergeCell ref="X38:Y38"/>
    <mergeCell ref="AC38:AD38"/>
    <mergeCell ref="AE31:AF31"/>
    <mergeCell ref="N32:O32"/>
    <mergeCell ref="S32:T32"/>
    <mergeCell ref="I26:J26"/>
    <mergeCell ref="D34:I34"/>
    <mergeCell ref="N34:O34"/>
    <mergeCell ref="S34:T34"/>
    <mergeCell ref="X34:Y34"/>
    <mergeCell ref="AC34:AD34"/>
    <mergeCell ref="K2:Z3"/>
    <mergeCell ref="AD3:AH3"/>
    <mergeCell ref="K4:Z4"/>
    <mergeCell ref="AD4:AH4"/>
    <mergeCell ref="I24:J24"/>
    <mergeCell ref="K24:R24"/>
    <mergeCell ref="X24:AE24"/>
    <mergeCell ref="K26:R26"/>
    <mergeCell ref="X26:AE26"/>
    <mergeCell ref="W7:Y7"/>
    <mergeCell ref="AB7:AG7"/>
    <mergeCell ref="J10:L10"/>
    <mergeCell ref="S11:AB21"/>
    <mergeCell ref="K12:L12"/>
    <mergeCell ref="N12:P12"/>
    <mergeCell ref="K16:M16"/>
    <mergeCell ref="N20:P20"/>
    <mergeCell ref="D7:L7"/>
  </mergeCells>
  <conditionalFormatting sqref="M34">
    <cfRule type="expression" dxfId="154" priority="181" stopIfTrue="1">
      <formula>D34="keine Rast"</formula>
    </cfRule>
  </conditionalFormatting>
  <conditionalFormatting sqref="R34">
    <cfRule type="expression" dxfId="153" priority="180" stopIfTrue="1">
      <formula>D34="keine Rast"</formula>
    </cfRule>
  </conditionalFormatting>
  <conditionalFormatting sqref="W34">
    <cfRule type="expression" dxfId="152" priority="179" stopIfTrue="1">
      <formula>D34="keine Rast"</formula>
    </cfRule>
  </conditionalFormatting>
  <conditionalFormatting sqref="AB34">
    <cfRule type="expression" dxfId="151" priority="178" stopIfTrue="1">
      <formula>D34="keine Rast"</formula>
    </cfRule>
  </conditionalFormatting>
  <conditionalFormatting sqref="P34">
    <cfRule type="expression" dxfId="150" priority="177" stopIfTrue="1">
      <formula>D34="keine Rast"</formula>
    </cfRule>
  </conditionalFormatting>
  <conditionalFormatting sqref="U34">
    <cfRule type="expression" dxfId="149" priority="176" stopIfTrue="1">
      <formula>D34="keine Rast"</formula>
    </cfRule>
  </conditionalFormatting>
  <conditionalFormatting sqref="Z34">
    <cfRule type="expression" dxfId="148" priority="175" stopIfTrue="1">
      <formula>D34="keine Rast"</formula>
    </cfRule>
  </conditionalFormatting>
  <conditionalFormatting sqref="AE34">
    <cfRule type="expression" dxfId="147" priority="174" stopIfTrue="1">
      <formula>D34="keine Rast"</formula>
    </cfRule>
  </conditionalFormatting>
  <conditionalFormatting sqref="N34:O34">
    <cfRule type="expression" dxfId="146" priority="173" stopIfTrue="1">
      <formula>$D34="keine rast"</formula>
    </cfRule>
  </conditionalFormatting>
  <conditionalFormatting sqref="S34:T34">
    <cfRule type="expression" dxfId="145" priority="172" stopIfTrue="1">
      <formula>$D34="keine rast"</formula>
    </cfRule>
  </conditionalFormatting>
  <conditionalFormatting sqref="AC34:AD34">
    <cfRule type="expression" dxfId="144" priority="171" stopIfTrue="1">
      <formula>$D34="keine rast"</formula>
    </cfRule>
  </conditionalFormatting>
  <conditionalFormatting sqref="M36">
    <cfRule type="expression" dxfId="143" priority="170" stopIfTrue="1">
      <formula>D36="keine Rast"</formula>
    </cfRule>
  </conditionalFormatting>
  <conditionalFormatting sqref="R36">
    <cfRule type="expression" dxfId="142" priority="169" stopIfTrue="1">
      <formula>D36="keine Rast"</formula>
    </cfRule>
  </conditionalFormatting>
  <conditionalFormatting sqref="W36">
    <cfRule type="expression" dxfId="141" priority="168" stopIfTrue="1">
      <formula>D36="keine Rast"</formula>
    </cfRule>
  </conditionalFormatting>
  <conditionalFormatting sqref="AB36">
    <cfRule type="expression" dxfId="140" priority="167" stopIfTrue="1">
      <formula>D36="keine Rast"</formula>
    </cfRule>
  </conditionalFormatting>
  <conditionalFormatting sqref="P36">
    <cfRule type="expression" dxfId="139" priority="166" stopIfTrue="1">
      <formula>D36="keine Rast"</formula>
    </cfRule>
  </conditionalFormatting>
  <conditionalFormatting sqref="U36">
    <cfRule type="expression" dxfId="138" priority="165" stopIfTrue="1">
      <formula>D36="keine Rast"</formula>
    </cfRule>
  </conditionalFormatting>
  <conditionalFormatting sqref="Z36">
    <cfRule type="expression" dxfId="137" priority="164" stopIfTrue="1">
      <formula>D36="keine Rast"</formula>
    </cfRule>
  </conditionalFormatting>
  <conditionalFormatting sqref="N36:O36">
    <cfRule type="expression" dxfId="136" priority="163" stopIfTrue="1">
      <formula>$D36="keine rast"</formula>
    </cfRule>
  </conditionalFormatting>
  <conditionalFormatting sqref="S36:T36">
    <cfRule type="expression" dxfId="135" priority="162" stopIfTrue="1">
      <formula>$D36="keine rast"</formula>
    </cfRule>
  </conditionalFormatting>
  <conditionalFormatting sqref="AC36:AD36">
    <cfRule type="expression" dxfId="134" priority="161" stopIfTrue="1">
      <formula>$D36="keine rast"</formula>
    </cfRule>
  </conditionalFormatting>
  <conditionalFormatting sqref="AE36">
    <cfRule type="expression" dxfId="133" priority="160" stopIfTrue="1">
      <formula>D36="keine Rast"</formula>
    </cfRule>
  </conditionalFormatting>
  <conditionalFormatting sqref="M38">
    <cfRule type="expression" dxfId="132" priority="159" stopIfTrue="1">
      <formula>D38="keine Rast"</formula>
    </cfRule>
  </conditionalFormatting>
  <conditionalFormatting sqref="R38">
    <cfRule type="expression" dxfId="131" priority="158" stopIfTrue="1">
      <formula>D38="keine Rast"</formula>
    </cfRule>
  </conditionalFormatting>
  <conditionalFormatting sqref="W38">
    <cfRule type="expression" dxfId="130" priority="157" stopIfTrue="1">
      <formula>D38="keine Rast"</formula>
    </cfRule>
  </conditionalFormatting>
  <conditionalFormatting sqref="AB38">
    <cfRule type="expression" dxfId="129" priority="156" stopIfTrue="1">
      <formula>D38="keine Rast"</formula>
    </cfRule>
  </conditionalFormatting>
  <conditionalFormatting sqref="P38">
    <cfRule type="expression" dxfId="128" priority="155" stopIfTrue="1">
      <formula>D38="keine Rast"</formula>
    </cfRule>
  </conditionalFormatting>
  <conditionalFormatting sqref="U38">
    <cfRule type="expression" dxfId="127" priority="154" stopIfTrue="1">
      <formula>D38="keine Rast"</formula>
    </cfRule>
  </conditionalFormatting>
  <conditionalFormatting sqref="Z38">
    <cfRule type="expression" dxfId="126" priority="153" stopIfTrue="1">
      <formula>D38="keine Rast"</formula>
    </cfRule>
  </conditionalFormatting>
  <conditionalFormatting sqref="N38:O38">
    <cfRule type="expression" dxfId="125" priority="152" stopIfTrue="1">
      <formula>$D38="keine rast"</formula>
    </cfRule>
  </conditionalFormatting>
  <conditionalFormatting sqref="S38:T38">
    <cfRule type="expression" dxfId="124" priority="151" stopIfTrue="1">
      <formula>$D38="keine rast"</formula>
    </cfRule>
  </conditionalFormatting>
  <conditionalFormatting sqref="AC38:AD38">
    <cfRule type="expression" dxfId="123" priority="150" stopIfTrue="1">
      <formula>$D38="keine rast"</formula>
    </cfRule>
  </conditionalFormatting>
  <conditionalFormatting sqref="AE38">
    <cfRule type="expression" dxfId="122" priority="149" stopIfTrue="1">
      <formula>D38="keine Rast"</formula>
    </cfRule>
  </conditionalFormatting>
  <conditionalFormatting sqref="X34:Y34">
    <cfRule type="expression" dxfId="121" priority="148" stopIfTrue="1">
      <formula>$D34="keine rast"</formula>
    </cfRule>
  </conditionalFormatting>
  <conditionalFormatting sqref="X36:Y36">
    <cfRule type="expression" dxfId="120" priority="147" stopIfTrue="1">
      <formula>$D36="keine rast"</formula>
    </cfRule>
  </conditionalFormatting>
  <conditionalFormatting sqref="X38:Y38">
    <cfRule type="expression" dxfId="119" priority="146" stopIfTrue="1">
      <formula>$D38="keine rast"</formula>
    </cfRule>
  </conditionalFormatting>
  <conditionalFormatting sqref="M43">
    <cfRule type="expression" dxfId="118" priority="145" stopIfTrue="1">
      <formula>D43="keine Rast"</formula>
    </cfRule>
  </conditionalFormatting>
  <conditionalFormatting sqref="R43">
    <cfRule type="expression" dxfId="117" priority="144" stopIfTrue="1">
      <formula>D43="keine Rast"</formula>
    </cfRule>
  </conditionalFormatting>
  <conditionalFormatting sqref="W43">
    <cfRule type="expression" dxfId="116" priority="143" stopIfTrue="1">
      <formula>D43="keine Rast"</formula>
    </cfRule>
  </conditionalFormatting>
  <conditionalFormatting sqref="AB43">
    <cfRule type="expression" dxfId="115" priority="142" stopIfTrue="1">
      <formula>D43="keine Rast"</formula>
    </cfRule>
  </conditionalFormatting>
  <conditionalFormatting sqref="P43">
    <cfRule type="expression" dxfId="114" priority="141" stopIfTrue="1">
      <formula>D43="keine Rast"</formula>
    </cfRule>
  </conditionalFormatting>
  <conditionalFormatting sqref="U43">
    <cfRule type="expression" dxfId="113" priority="140" stopIfTrue="1">
      <formula>D43="keine Rast"</formula>
    </cfRule>
  </conditionalFormatting>
  <conditionalFormatting sqref="Z43">
    <cfRule type="expression" dxfId="112" priority="139" stopIfTrue="1">
      <formula>D43="keine Rast"</formula>
    </cfRule>
  </conditionalFormatting>
  <conditionalFormatting sqref="AE43">
    <cfRule type="expression" dxfId="111" priority="138" stopIfTrue="1">
      <formula>D43="keine Rast"</formula>
    </cfRule>
  </conditionalFormatting>
  <conditionalFormatting sqref="N43:O43">
    <cfRule type="expression" dxfId="110" priority="137" stopIfTrue="1">
      <formula>$D43="keine rast"</formula>
    </cfRule>
  </conditionalFormatting>
  <conditionalFormatting sqref="S43:T43">
    <cfRule type="expression" dxfId="109" priority="136" stopIfTrue="1">
      <formula>$D43="keine rast"</formula>
    </cfRule>
  </conditionalFormatting>
  <conditionalFormatting sqref="AC43:AD43">
    <cfRule type="expression" dxfId="108" priority="135" stopIfTrue="1">
      <formula>$D43="keine rast"</formula>
    </cfRule>
  </conditionalFormatting>
  <conditionalFormatting sqref="X43:Y43">
    <cfRule type="expression" dxfId="107" priority="134" stopIfTrue="1">
      <formula>$D43="keine rast"</formula>
    </cfRule>
  </conditionalFormatting>
  <conditionalFormatting sqref="M45">
    <cfRule type="expression" dxfId="106" priority="133" stopIfTrue="1">
      <formula>D45="keine Rast"</formula>
    </cfRule>
  </conditionalFormatting>
  <conditionalFormatting sqref="R45">
    <cfRule type="expression" dxfId="105" priority="132" stopIfTrue="1">
      <formula>D45="keine Rast"</formula>
    </cfRule>
  </conditionalFormatting>
  <conditionalFormatting sqref="W45">
    <cfRule type="expression" dxfId="104" priority="131" stopIfTrue="1">
      <formula>D45="keine Rast"</formula>
    </cfRule>
  </conditionalFormatting>
  <conditionalFormatting sqref="AB45">
    <cfRule type="expression" dxfId="103" priority="130" stopIfTrue="1">
      <formula>D45="keine Rast"</formula>
    </cfRule>
  </conditionalFormatting>
  <conditionalFormatting sqref="P45">
    <cfRule type="expression" dxfId="102" priority="129" stopIfTrue="1">
      <formula>D45="keine Rast"</formula>
    </cfRule>
  </conditionalFormatting>
  <conditionalFormatting sqref="U45">
    <cfRule type="expression" dxfId="101" priority="128" stopIfTrue="1">
      <formula>D45="keine Rast"</formula>
    </cfRule>
  </conditionalFormatting>
  <conditionalFormatting sqref="Z45">
    <cfRule type="expression" dxfId="100" priority="127" stopIfTrue="1">
      <formula>D45="keine Rast"</formula>
    </cfRule>
  </conditionalFormatting>
  <conditionalFormatting sqref="AE45">
    <cfRule type="expression" dxfId="99" priority="126" stopIfTrue="1">
      <formula>D45="keine Rast"</formula>
    </cfRule>
  </conditionalFormatting>
  <conditionalFormatting sqref="N45:O45">
    <cfRule type="expression" dxfId="98" priority="125" stopIfTrue="1">
      <formula>$D45="keine rast"</formula>
    </cfRule>
  </conditionalFormatting>
  <conditionalFormatting sqref="S45:T45">
    <cfRule type="expression" dxfId="97" priority="124" stopIfTrue="1">
      <formula>$D45="keine rast"</formula>
    </cfRule>
  </conditionalFormatting>
  <conditionalFormatting sqref="AC45:AD45">
    <cfRule type="expression" dxfId="96" priority="123" stopIfTrue="1">
      <formula>$D45="keine rast"</formula>
    </cfRule>
  </conditionalFormatting>
  <conditionalFormatting sqref="X45:Y45">
    <cfRule type="expression" dxfId="95" priority="122" stopIfTrue="1">
      <formula>$D45="keine rast"</formula>
    </cfRule>
  </conditionalFormatting>
  <conditionalFormatting sqref="M47">
    <cfRule type="expression" dxfId="94" priority="121" stopIfTrue="1">
      <formula>D47="keine Rast"</formula>
    </cfRule>
  </conditionalFormatting>
  <conditionalFormatting sqref="R47">
    <cfRule type="expression" dxfId="93" priority="120" stopIfTrue="1">
      <formula>D47="keine Rast"</formula>
    </cfRule>
  </conditionalFormatting>
  <conditionalFormatting sqref="W47">
    <cfRule type="expression" dxfId="92" priority="119" stopIfTrue="1">
      <formula>D47="keine Rast"</formula>
    </cfRule>
  </conditionalFormatting>
  <conditionalFormatting sqref="AB47">
    <cfRule type="expression" dxfId="91" priority="118" stopIfTrue="1">
      <formula>D47="keine Rast"</formula>
    </cfRule>
  </conditionalFormatting>
  <conditionalFormatting sqref="P47">
    <cfRule type="expression" dxfId="90" priority="117" stopIfTrue="1">
      <formula>D47="keine Rast"</formula>
    </cfRule>
  </conditionalFormatting>
  <conditionalFormatting sqref="U47">
    <cfRule type="expression" dxfId="89" priority="116" stopIfTrue="1">
      <formula>D47="keine Rast"</formula>
    </cfRule>
  </conditionalFormatting>
  <conditionalFormatting sqref="Z47">
    <cfRule type="expression" dxfId="88" priority="115" stopIfTrue="1">
      <formula>D47="keine Rast"</formula>
    </cfRule>
  </conditionalFormatting>
  <conditionalFormatting sqref="AE47">
    <cfRule type="expression" dxfId="87" priority="114" stopIfTrue="1">
      <formula>D47="keine Rast"</formula>
    </cfRule>
  </conditionalFormatting>
  <conditionalFormatting sqref="N47:O47">
    <cfRule type="expression" dxfId="86" priority="113" stopIfTrue="1">
      <formula>$D47="keine rast"</formula>
    </cfRule>
  </conditionalFormatting>
  <conditionalFormatting sqref="S47:T47">
    <cfRule type="expression" dxfId="85" priority="112" stopIfTrue="1">
      <formula>$D47="keine rast"</formula>
    </cfRule>
  </conditionalFormatting>
  <conditionalFormatting sqref="AC47:AD47">
    <cfRule type="expression" dxfId="84" priority="111" stopIfTrue="1">
      <formula>$D47="keine rast"</formula>
    </cfRule>
  </conditionalFormatting>
  <conditionalFormatting sqref="X47:Y47">
    <cfRule type="expression" dxfId="83" priority="110" stopIfTrue="1">
      <formula>$D47="keine rast"</formula>
    </cfRule>
  </conditionalFormatting>
  <conditionalFormatting sqref="AC49:AD49">
    <cfRule type="expression" dxfId="82" priority="109" stopIfTrue="1">
      <formula>$D49="keine rast"</formula>
    </cfRule>
  </conditionalFormatting>
  <conditionalFormatting sqref="M49">
    <cfRule type="expression" dxfId="81" priority="108" stopIfTrue="1">
      <formula>D49="keine rast"</formula>
    </cfRule>
  </conditionalFormatting>
  <conditionalFormatting sqref="P49">
    <cfRule type="expression" dxfId="80" priority="107" stopIfTrue="1">
      <formula>D49="keine Rast"</formula>
    </cfRule>
  </conditionalFormatting>
  <conditionalFormatting sqref="R49">
    <cfRule type="expression" dxfId="79" priority="106" stopIfTrue="1">
      <formula>D49="keine Rast"</formula>
    </cfRule>
  </conditionalFormatting>
  <conditionalFormatting sqref="U49">
    <cfRule type="expression" dxfId="78" priority="105" stopIfTrue="1">
      <formula>D49="keine Rast"</formula>
    </cfRule>
  </conditionalFormatting>
  <conditionalFormatting sqref="W49">
    <cfRule type="expression" dxfId="77" priority="104" stopIfTrue="1">
      <formula>D49="keine Rast"</formula>
    </cfRule>
  </conditionalFormatting>
  <conditionalFormatting sqref="Z49">
    <cfRule type="expression" dxfId="76" priority="103" stopIfTrue="1">
      <formula>D49="keine Rast"</formula>
    </cfRule>
  </conditionalFormatting>
  <conditionalFormatting sqref="AB49">
    <cfRule type="expression" dxfId="75" priority="102" stopIfTrue="1">
      <formula>D49="keine Rast"</formula>
    </cfRule>
  </conditionalFormatting>
  <conditionalFormatting sqref="AE49">
    <cfRule type="expression" dxfId="74" priority="101" stopIfTrue="1">
      <formula>D49="keine Rast"</formula>
    </cfRule>
  </conditionalFormatting>
  <conditionalFormatting sqref="N49:O49">
    <cfRule type="expression" dxfId="73" priority="100" stopIfTrue="1">
      <formula>$D49="keine rast"</formula>
    </cfRule>
  </conditionalFormatting>
  <conditionalFormatting sqref="S49:T49">
    <cfRule type="expression" dxfId="72" priority="99" stopIfTrue="1">
      <formula>$D49="keine rast"</formula>
    </cfRule>
  </conditionalFormatting>
  <conditionalFormatting sqref="X49:Y49">
    <cfRule type="expression" dxfId="71" priority="98" stopIfTrue="1">
      <formula>$D49="keine rast"</formula>
    </cfRule>
  </conditionalFormatting>
  <conditionalFormatting sqref="AC49:AD49">
    <cfRule type="expression" dxfId="70" priority="97" stopIfTrue="1">
      <formula>#REF!="keine rast"</formula>
    </cfRule>
  </conditionalFormatting>
  <conditionalFormatting sqref="AE49">
    <cfRule type="expression" dxfId="69" priority="96" stopIfTrue="1">
      <formula>#REF!="keine Rast"</formula>
    </cfRule>
  </conditionalFormatting>
  <conditionalFormatting sqref="Q73:R73">
    <cfRule type="expression" dxfId="68" priority="95" stopIfTrue="1">
      <formula>$D73="keine rast"</formula>
    </cfRule>
  </conditionalFormatting>
  <conditionalFormatting sqref="Q73:R73">
    <cfRule type="expression" dxfId="67" priority="94" stopIfTrue="1">
      <formula>$D69="keine rast"</formula>
    </cfRule>
  </conditionalFormatting>
  <conditionalFormatting sqref="Q73:R73">
    <cfRule type="expression" dxfId="66" priority="93" stopIfTrue="1">
      <formula>$D69="keine rast"</formula>
    </cfRule>
  </conditionalFormatting>
  <conditionalFormatting sqref="D49:I49 D47:I47 D45:I45 D43:I43 D38:I38 D36:I36 D34:I34">
    <cfRule type="cellIs" dxfId="65" priority="92" stopIfTrue="1" operator="equal">
      <formula>"keine Rast"</formula>
    </cfRule>
  </conditionalFormatting>
  <conditionalFormatting sqref="AC19:AC21">
    <cfRule type="expression" dxfId="64" priority="91" stopIfTrue="1">
      <formula>$W$20="nein"</formula>
    </cfRule>
  </conditionalFormatting>
  <conditionalFormatting sqref="AD53:AE53">
    <cfRule type="expression" dxfId="63" priority="90" stopIfTrue="1">
      <formula>#REF!="keine rast"</formula>
    </cfRule>
  </conditionalFormatting>
  <conditionalFormatting sqref="AD53:AE53">
    <cfRule type="expression" dxfId="62" priority="89" stopIfTrue="1">
      <formula>$D53="keine rast"</formula>
    </cfRule>
  </conditionalFormatting>
  <conditionalFormatting sqref="AD91:AE91">
    <cfRule type="expression" priority="88" stopIfTrue="1">
      <formula>ROUND($AD$91,0)</formula>
    </cfRule>
  </conditionalFormatting>
  <conditionalFormatting sqref="D77:G77">
    <cfRule type="cellIs" dxfId="61" priority="87" stopIfTrue="1" operator="equal">
      <formula>"keine 2. Gabe"</formula>
    </cfRule>
  </conditionalFormatting>
  <conditionalFormatting sqref="D79:G79">
    <cfRule type="cellIs" dxfId="60" priority="86" stopIfTrue="1" operator="equal">
      <formula>"keine 3. Gabe"</formula>
    </cfRule>
  </conditionalFormatting>
  <conditionalFormatting sqref="D83:G83">
    <cfRule type="cellIs" dxfId="59" priority="85" stopIfTrue="1" operator="equal">
      <formula>"keine 4. Gabe"</formula>
    </cfRule>
  </conditionalFormatting>
  <conditionalFormatting sqref="M32:Z32">
    <cfRule type="expression" dxfId="58" priority="84" stopIfTrue="1">
      <formula>$D34="keine rast"</formula>
    </cfRule>
  </conditionalFormatting>
  <conditionalFormatting sqref="H83">
    <cfRule type="expression" dxfId="57" priority="83" stopIfTrue="1">
      <formula>#REF!="keine 4. Gabe"</formula>
    </cfRule>
  </conditionalFormatting>
  <conditionalFormatting sqref="H79">
    <cfRule type="expression" dxfId="56" priority="82" stopIfTrue="1">
      <formula>#REF!="keine 3. Gabe"</formula>
    </cfRule>
  </conditionalFormatting>
  <conditionalFormatting sqref="H77">
    <cfRule type="expression" dxfId="55" priority="81" stopIfTrue="1">
      <formula>#REF!="keine 2. Gabe"</formula>
    </cfRule>
  </conditionalFormatting>
  <conditionalFormatting sqref="I77:AF77">
    <cfRule type="expression" dxfId="54" priority="80" stopIfTrue="1">
      <formula>$D$77="keine 2. Gabe"</formula>
    </cfRule>
  </conditionalFormatting>
  <conditionalFormatting sqref="I79:AF79">
    <cfRule type="expression" dxfId="53" priority="79" stopIfTrue="1">
      <formula>$D$79="keine 3. Gabe"</formula>
    </cfRule>
  </conditionalFormatting>
  <conditionalFormatting sqref="I83:AF83">
    <cfRule type="expression" dxfId="52" priority="78" stopIfTrue="1">
      <formula>$D$83="keine 4. Gabe"</formula>
    </cfRule>
  </conditionalFormatting>
  <conditionalFormatting sqref="Z79:AF79">
    <cfRule type="expression" dxfId="51" priority="77" stopIfTrue="1">
      <formula>$D$79="keine 3. gabe"</formula>
    </cfRule>
  </conditionalFormatting>
  <conditionalFormatting sqref="Z83:AF83">
    <cfRule type="expression" dxfId="50" priority="76" stopIfTrue="1">
      <formula>$D$83="keine 4. gabe"</formula>
    </cfRule>
  </conditionalFormatting>
  <conditionalFormatting sqref="N43:O43">
    <cfRule type="expression" dxfId="49" priority="75" stopIfTrue="1">
      <formula>$D43="keine rast"</formula>
    </cfRule>
  </conditionalFormatting>
  <conditionalFormatting sqref="N45:O45">
    <cfRule type="expression" dxfId="48" priority="74" stopIfTrue="1">
      <formula>$D45="keine rast"</formula>
    </cfRule>
  </conditionalFormatting>
  <conditionalFormatting sqref="N47:O47">
    <cfRule type="expression" dxfId="47" priority="73" stopIfTrue="1">
      <formula>$D47="keine rast"</formula>
    </cfRule>
  </conditionalFormatting>
  <conditionalFormatting sqref="N49:O49">
    <cfRule type="expression" dxfId="46" priority="72" stopIfTrue="1">
      <formula>$D49="keine rast"</formula>
    </cfRule>
  </conditionalFormatting>
  <conditionalFormatting sqref="Q81:R81">
    <cfRule type="expression" dxfId="45" priority="71" stopIfTrue="1">
      <formula>$D81="keine rast"</formula>
    </cfRule>
  </conditionalFormatting>
  <conditionalFormatting sqref="Q81:R81">
    <cfRule type="expression" dxfId="44" priority="70" stopIfTrue="1">
      <formula>$D79="keine rast"</formula>
    </cfRule>
  </conditionalFormatting>
  <conditionalFormatting sqref="Q81:R81">
    <cfRule type="expression" dxfId="43" priority="69" stopIfTrue="1">
      <formula>$D79="keine rast"</formula>
    </cfRule>
  </conditionalFormatting>
  <conditionalFormatting sqref="S34:T34">
    <cfRule type="expression" dxfId="42" priority="68" stopIfTrue="1">
      <formula>$D34="keine rast"</formula>
    </cfRule>
  </conditionalFormatting>
  <conditionalFormatting sqref="S36:T36">
    <cfRule type="expression" dxfId="41" priority="67" stopIfTrue="1">
      <formula>$D36="keine rast"</formula>
    </cfRule>
  </conditionalFormatting>
  <conditionalFormatting sqref="S38:T38">
    <cfRule type="expression" dxfId="40" priority="66" stopIfTrue="1">
      <formula>$D38="keine rast"</formula>
    </cfRule>
  </conditionalFormatting>
  <conditionalFormatting sqref="S43:T43">
    <cfRule type="expression" dxfId="39" priority="65" stopIfTrue="1">
      <formula>$D43="keine rast"</formula>
    </cfRule>
  </conditionalFormatting>
  <conditionalFormatting sqref="S43:T43">
    <cfRule type="expression" dxfId="38" priority="64" stopIfTrue="1">
      <formula>$D43="keine rast"</formula>
    </cfRule>
  </conditionalFormatting>
  <conditionalFormatting sqref="S45:T45">
    <cfRule type="expression" dxfId="37" priority="63" stopIfTrue="1">
      <formula>$D45="keine rast"</formula>
    </cfRule>
  </conditionalFormatting>
  <conditionalFormatting sqref="S45:T45">
    <cfRule type="expression" dxfId="36" priority="62" stopIfTrue="1">
      <formula>$D45="keine rast"</formula>
    </cfRule>
  </conditionalFormatting>
  <conditionalFormatting sqref="S47:T47">
    <cfRule type="expression" dxfId="35" priority="61" stopIfTrue="1">
      <formula>$D47="keine rast"</formula>
    </cfRule>
  </conditionalFormatting>
  <conditionalFormatting sqref="S47:T47">
    <cfRule type="expression" dxfId="34" priority="60" stopIfTrue="1">
      <formula>$D47="keine rast"</formula>
    </cfRule>
  </conditionalFormatting>
  <conditionalFormatting sqref="S49:T49">
    <cfRule type="expression" dxfId="33" priority="59" stopIfTrue="1">
      <formula>$D49="keine rast"</formula>
    </cfRule>
  </conditionalFormatting>
  <conditionalFormatting sqref="S49:T49">
    <cfRule type="expression" dxfId="32" priority="58" stopIfTrue="1">
      <formula>$D49="keine rast"</formula>
    </cfRule>
  </conditionalFormatting>
  <conditionalFormatting sqref="Y53:Z53">
    <cfRule type="expression" dxfId="31" priority="57" stopIfTrue="1">
      <formula>$D53="keine rast"</formula>
    </cfRule>
  </conditionalFormatting>
  <conditionalFormatting sqref="Y53:Z53">
    <cfRule type="expression" dxfId="30" priority="56" stopIfTrue="1">
      <formula>$D53="keine rast"</formula>
    </cfRule>
  </conditionalFormatting>
  <conditionalFormatting sqref="X60:Y60">
    <cfRule type="expression" dxfId="29" priority="55" stopIfTrue="1">
      <formula>$D60="keine rast"</formula>
    </cfRule>
  </conditionalFormatting>
  <conditionalFormatting sqref="X60:Y60">
    <cfRule type="expression" dxfId="28" priority="54" stopIfTrue="1">
      <formula>$D60="keine rast"</formula>
    </cfRule>
  </conditionalFormatting>
  <conditionalFormatting sqref="X65:Y65">
    <cfRule type="expression" dxfId="27" priority="53" stopIfTrue="1">
      <formula>$D65="keine rast"</formula>
    </cfRule>
  </conditionalFormatting>
  <conditionalFormatting sqref="X65:Y65">
    <cfRule type="expression" dxfId="26" priority="52" stopIfTrue="1">
      <formula>$D65="keine rast"</formula>
    </cfRule>
  </conditionalFormatting>
  <conditionalFormatting sqref="X69:Y69">
    <cfRule type="expression" dxfId="25" priority="49" stopIfTrue="1">
      <formula>$D69="keine rast"</formula>
    </cfRule>
  </conditionalFormatting>
  <conditionalFormatting sqref="X69:Y69">
    <cfRule type="expression" dxfId="24" priority="48" stopIfTrue="1">
      <formula>$D69="keine rast"</formula>
    </cfRule>
  </conditionalFormatting>
  <conditionalFormatting sqref="N36:O36">
    <cfRule type="expression" dxfId="23" priority="26" stopIfTrue="1">
      <formula>$D36="keine rast"</formula>
    </cfRule>
  </conditionalFormatting>
  <conditionalFormatting sqref="N38:O38">
    <cfRule type="expression" dxfId="22" priority="25" stopIfTrue="1">
      <formula>$D38="keine rast"</formula>
    </cfRule>
  </conditionalFormatting>
  <conditionalFormatting sqref="N43:O43">
    <cfRule type="expression" dxfId="21" priority="23" stopIfTrue="1">
      <formula>$D43="keine rast"</formula>
    </cfRule>
  </conditionalFormatting>
  <conditionalFormatting sqref="N45:O45">
    <cfRule type="expression" dxfId="20" priority="22" stopIfTrue="1">
      <formula>$D45="keine rast"</formula>
    </cfRule>
  </conditionalFormatting>
  <conditionalFormatting sqref="N47:O47">
    <cfRule type="expression" dxfId="19" priority="21" stopIfTrue="1">
      <formula>$D47="keine rast"</formula>
    </cfRule>
  </conditionalFormatting>
  <conditionalFormatting sqref="N49:O49">
    <cfRule type="expression" dxfId="18" priority="20" stopIfTrue="1">
      <formula>$D49="keine rast"</formula>
    </cfRule>
  </conditionalFormatting>
  <conditionalFormatting sqref="I26:J26">
    <cfRule type="expression" dxfId="17" priority="17">
      <formula>$K26=""</formula>
    </cfRule>
  </conditionalFormatting>
  <conditionalFormatting sqref="K26:R26">
    <cfRule type="expression" dxfId="16" priority="16">
      <formula>$K26=""</formula>
    </cfRule>
  </conditionalFormatting>
  <conditionalFormatting sqref="S26">
    <cfRule type="expression" dxfId="15" priority="15">
      <formula>$K26=""</formula>
    </cfRule>
  </conditionalFormatting>
  <conditionalFormatting sqref="I28:J28">
    <cfRule type="expression" dxfId="14" priority="14">
      <formula>$K28=""</formula>
    </cfRule>
  </conditionalFormatting>
  <conditionalFormatting sqref="K28:R28">
    <cfRule type="expression" dxfId="13" priority="13">
      <formula>$K28=""</formula>
    </cfRule>
  </conditionalFormatting>
  <conditionalFormatting sqref="S28">
    <cfRule type="expression" dxfId="12" priority="12">
      <formula>$K28=""</formula>
    </cfRule>
  </conditionalFormatting>
  <conditionalFormatting sqref="U24:W24">
    <cfRule type="expression" dxfId="11" priority="11">
      <formula>$X24=""</formula>
    </cfRule>
  </conditionalFormatting>
  <conditionalFormatting sqref="X24:AE24">
    <cfRule type="expression" dxfId="10" priority="10">
      <formula>$X24=""</formula>
    </cfRule>
  </conditionalFormatting>
  <conditionalFormatting sqref="AF24">
    <cfRule type="expression" dxfId="9" priority="9">
      <formula>$X24=""</formula>
    </cfRule>
  </conditionalFormatting>
  <conditionalFormatting sqref="U26:W26">
    <cfRule type="expression" dxfId="8" priority="8">
      <formula>$X26=""</formula>
    </cfRule>
  </conditionalFormatting>
  <conditionalFormatting sqref="X26:AE26">
    <cfRule type="expression" dxfId="7" priority="7">
      <formula>$X26=""</formula>
    </cfRule>
  </conditionalFormatting>
  <conditionalFormatting sqref="AF26">
    <cfRule type="expression" dxfId="6" priority="6">
      <formula>$X26=""</formula>
    </cfRule>
  </conditionalFormatting>
  <conditionalFormatting sqref="U28:W28">
    <cfRule type="expression" dxfId="5" priority="5">
      <formula>$X28=""</formula>
    </cfRule>
  </conditionalFormatting>
  <conditionalFormatting sqref="X28:AE28">
    <cfRule type="expression" dxfId="4" priority="4">
      <formula>$X28=""</formula>
    </cfRule>
  </conditionalFormatting>
  <conditionalFormatting sqref="AF28">
    <cfRule type="expression" dxfId="3" priority="3">
      <formula>$X28=""</formula>
    </cfRule>
  </conditionalFormatting>
  <conditionalFormatting sqref="AD19:AG21">
    <cfRule type="expression" dxfId="2" priority="1" stopIfTrue="1">
      <formula>$W$20="nein"</formula>
    </cfRule>
  </conditionalFormatting>
  <dataValidations count="1">
    <dataValidation type="list" allowBlank="1" showInputMessage="1" showErrorMessage="1" sqref="AF28 AF26 S26 S24 AF24 S28" xr:uid="{00000000-0002-0000-0500-000000000000}">
      <formula1>"X"</formula1>
    </dataValidation>
  </dataValidations>
  <printOptions horizontalCentered="1"/>
  <pageMargins left="0.70866141732283472" right="0.70866141732283472" top="0.39370078740157483" bottom="0.39370078740157483" header="0.51181102362204722" footer="0.51181102362204722"/>
  <pageSetup paperSize="9" orientation="portrait" r:id="rId1"/>
  <headerFooter alignWithMargins="0">
    <oddFooter>&amp;R&amp;"Arial,Fett"www.bierbrauerei.net</oddFooter>
  </headerFooter>
  <ignoredErrors>
    <ignoredError sqref="N32 N34 N36 N38 S32 X32 N41 N43 N45 N47 N49 S41 X41 AC41 E53 I53 U53 I60 I62 N60 N62 S60 S65 AC60 AC62 I69 N69 S69 U73 Y73 N75 N77 N79 H81 U81 Y81 N83 I87 AD86 L91 Q91 U91 AD93 H7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70049" r:id="rId4" name="Check Box 1">
              <controlPr defaultSize="0" autoFill="0" autoLine="0" autoPict="0">
                <anchor moveWithCells="1">
                  <from>
                    <xdr:col>11</xdr:col>
                    <xdr:colOff>114300</xdr:colOff>
                    <xdr:row>51</xdr:row>
                    <xdr:rowOff>114300</xdr:rowOff>
                  </from>
                  <to>
                    <xdr:col>16</xdr:col>
                    <xdr:colOff>152400</xdr:colOff>
                    <xdr:row>53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B1:AV49"/>
  <sheetViews>
    <sheetView showGridLines="0" showRowColHeaders="0" showRuler="0" showWhiteSpace="0" zoomScale="120" zoomScaleNormal="120" zoomScaleSheetLayoutView="120" zoomScalePageLayoutView="120" workbookViewId="0">
      <selection activeCell="E20" sqref="E20"/>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5" width="5.5546875" style="2" bestFit="1" customWidth="1"/>
    <col min="6" max="6" width="5.5546875" style="2" customWidth="1"/>
    <col min="7" max="7" width="5.6640625" style="2" customWidth="1"/>
    <col min="8" max="9" width="1.109375" style="2" customWidth="1"/>
    <col min="10" max="10" width="3" style="2" customWidth="1"/>
    <col min="11" max="11" width="3.109375" style="2" customWidth="1"/>
    <col min="12" max="12" width="4" style="2" customWidth="1"/>
    <col min="13" max="13" width="2" style="2" customWidth="1"/>
    <col min="14" max="22" width="3.109375" style="2" customWidth="1"/>
    <col min="23" max="23" width="3.6640625" style="2" customWidth="1"/>
    <col min="24" max="25" width="3.109375" style="2" customWidth="1"/>
    <col min="26" max="26" width="4.109375" style="2" customWidth="1"/>
    <col min="27" max="27" width="3.109375" style="2" customWidth="1"/>
    <col min="28" max="28" width="2.6640625" style="2" customWidth="1"/>
    <col min="29" max="29" width="3.109375" style="2" customWidth="1"/>
    <col min="30" max="30" width="3.6640625" style="2" customWidth="1"/>
    <col min="31" max="33" width="3.109375" style="2" customWidth="1"/>
    <col min="34" max="34" width="3.44140625" style="2" customWidth="1"/>
    <col min="35" max="36" width="3.109375" style="2" customWidth="1"/>
    <col min="37" max="37" width="4.44140625" style="2" customWidth="1"/>
    <col min="38" max="40" width="3.109375" style="2" customWidth="1"/>
    <col min="41" max="41" width="0.88671875" style="2" customWidth="1"/>
    <col min="42" max="42" width="2.88671875" style="2"/>
    <col min="43" max="43" width="5.44140625" style="2" customWidth="1"/>
    <col min="44" max="47" width="5.44140625" style="2" hidden="1" customWidth="1"/>
    <col min="48" max="48" width="8.109375" style="2" bestFit="1" customWidth="1"/>
    <col min="49" max="49" width="4" style="2" bestFit="1" customWidth="1"/>
    <col min="50" max="64" width="4.33203125" style="2" bestFit="1" customWidth="1"/>
    <col min="65" max="16384" width="2.88671875" style="2"/>
  </cols>
  <sheetData>
    <row r="1" spans="2:48" ht="6" customHeight="1" thickBot="1" x14ac:dyDescent="0.3">
      <c r="AR1" s="2" t="s">
        <v>95</v>
      </c>
    </row>
    <row r="2" spans="2:48" ht="15" customHeight="1" x14ac:dyDescent="0.25">
      <c r="B2" s="298"/>
      <c r="C2" s="245"/>
      <c r="D2" s="314"/>
      <c r="E2" s="245"/>
      <c r="F2" s="245"/>
      <c r="G2" s="245"/>
      <c r="H2" s="245"/>
      <c r="I2" s="245"/>
      <c r="J2" s="303"/>
      <c r="K2" s="1048" t="s">
        <v>230</v>
      </c>
      <c r="L2" s="1049"/>
      <c r="M2" s="1049"/>
      <c r="N2" s="1049"/>
      <c r="O2" s="1049"/>
      <c r="P2" s="1049"/>
      <c r="Q2" s="1049"/>
      <c r="R2" s="1049"/>
      <c r="S2" s="1049"/>
      <c r="T2" s="1049"/>
      <c r="U2" s="1049"/>
      <c r="V2" s="1049"/>
      <c r="W2" s="1049"/>
      <c r="X2" s="1049"/>
      <c r="Y2" s="1049"/>
      <c r="Z2" s="1049"/>
      <c r="AA2" s="1049"/>
      <c r="AB2" s="1049"/>
      <c r="AC2" s="1049"/>
      <c r="AD2" s="1049"/>
      <c r="AE2" s="6"/>
      <c r="AF2" s="646"/>
      <c r="AG2" s="6"/>
      <c r="AH2" s="6"/>
      <c r="AI2" s="6"/>
      <c r="AJ2" s="6"/>
      <c r="AK2" s="6"/>
      <c r="AL2" s="6"/>
      <c r="AM2" s="6"/>
      <c r="AN2" s="6"/>
      <c r="AO2" s="67" t="s">
        <v>17</v>
      </c>
    </row>
    <row r="3" spans="2:48" ht="15" customHeight="1" x14ac:dyDescent="0.25">
      <c r="B3" s="299"/>
      <c r="C3" s="234"/>
      <c r="D3" s="506"/>
      <c r="E3" s="506"/>
      <c r="F3" s="234"/>
      <c r="G3" s="234"/>
      <c r="H3" s="234"/>
      <c r="I3" s="234"/>
      <c r="J3" s="304"/>
      <c r="K3" s="1051"/>
      <c r="L3" s="1052"/>
      <c r="M3" s="1052"/>
      <c r="N3" s="1052"/>
      <c r="O3" s="1052"/>
      <c r="P3" s="1052"/>
      <c r="Q3" s="1052"/>
      <c r="R3" s="1052"/>
      <c r="S3" s="1052"/>
      <c r="T3" s="1052"/>
      <c r="U3" s="1052"/>
      <c r="V3" s="1052"/>
      <c r="W3" s="1052"/>
      <c r="X3" s="1052"/>
      <c r="Y3" s="1052"/>
      <c r="Z3" s="1052"/>
      <c r="AA3" s="1052"/>
      <c r="AB3" s="1052"/>
      <c r="AC3" s="1052"/>
      <c r="AD3" s="1052"/>
      <c r="AE3" s="3"/>
      <c r="AF3" s="58"/>
      <c r="AG3" s="3"/>
      <c r="AH3" s="3"/>
      <c r="AI3" s="3"/>
      <c r="AJ3" s="3"/>
      <c r="AK3" s="4" t="s">
        <v>18</v>
      </c>
      <c r="AL3" s="1130">
        <f>vorbereitung!AE3</f>
        <v>43369</v>
      </c>
      <c r="AM3" s="1130"/>
      <c r="AN3" s="1130"/>
      <c r="AO3" s="1131"/>
    </row>
    <row r="4" spans="2:48" ht="15" customHeight="1" thickBot="1" x14ac:dyDescent="0.3">
      <c r="B4" s="300"/>
      <c r="C4" s="246"/>
      <c r="D4" s="315"/>
      <c r="E4" s="246"/>
      <c r="F4" s="246"/>
      <c r="G4" s="246"/>
      <c r="H4" s="246"/>
      <c r="I4" s="246"/>
      <c r="J4" s="305"/>
      <c r="K4" s="302"/>
      <c r="L4" s="19"/>
      <c r="M4" s="19"/>
      <c r="N4" s="19"/>
      <c r="O4" s="19"/>
      <c r="P4" s="19"/>
      <c r="Q4" s="19"/>
      <c r="R4" s="19"/>
      <c r="S4" s="19"/>
      <c r="T4" s="19"/>
      <c r="U4" s="19"/>
      <c r="V4" s="19"/>
      <c r="W4" s="19"/>
      <c r="X4" s="19"/>
      <c r="Y4" s="19"/>
      <c r="Z4" s="19"/>
      <c r="AA4" s="19"/>
      <c r="AB4" s="19"/>
      <c r="AC4" s="19"/>
      <c r="AD4" s="19"/>
      <c r="AE4" s="19"/>
      <c r="AF4" s="302"/>
      <c r="AG4" s="19"/>
      <c r="AH4" s="19"/>
      <c r="AI4" s="19"/>
      <c r="AJ4" s="19"/>
      <c r="AK4" s="20" t="s">
        <v>26</v>
      </c>
      <c r="AL4" s="1132">
        <f>vorbereitung!AE4</f>
        <v>43320</v>
      </c>
      <c r="AM4" s="1132"/>
      <c r="AN4" s="1132"/>
      <c r="AO4" s="1133"/>
    </row>
    <row r="5" spans="2:48" ht="4.5" customHeight="1" thickBot="1" x14ac:dyDescent="0.3"/>
    <row r="6" spans="2:48" ht="4.5" customHeight="1" x14ac:dyDescent="0.2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7"/>
    </row>
    <row r="7" spans="2:48" ht="15" customHeight="1" x14ac:dyDescent="0.25">
      <c r="B7" s="16"/>
      <c r="C7" s="216" t="s">
        <v>25</v>
      </c>
      <c r="D7" s="4" t="s">
        <v>231</v>
      </c>
      <c r="E7" s="1134" t="str">
        <f>IF(ISBLANK(vorbereitung!O7),"",vorbereitung!O7)</f>
        <v/>
      </c>
      <c r="F7" s="1135"/>
      <c r="G7" s="306"/>
      <c r="H7" s="1072" t="str">
        <f>IF(ISBLANK(rezeptkarte!D7),"",rezeptkarte!D7)</f>
        <v/>
      </c>
      <c r="I7" s="1073"/>
      <c r="J7" s="1073"/>
      <c r="K7" s="1073"/>
      <c r="L7" s="1073"/>
      <c r="M7" s="1073"/>
      <c r="N7" s="1073"/>
      <c r="O7" s="1073"/>
      <c r="P7" s="1074"/>
      <c r="Q7" s="598"/>
      <c r="R7" s="62"/>
      <c r="S7" s="27" t="s">
        <v>22</v>
      </c>
      <c r="T7" s="1136" t="str">
        <f>IF(ISBLANK('sud-journal'!J10),"",'sud-journal'!J10)</f>
        <v>0,0 kg</v>
      </c>
      <c r="U7" s="1137"/>
      <c r="V7" s="1138"/>
      <c r="W7" s="3"/>
      <c r="X7" s="3"/>
      <c r="Y7" s="3"/>
      <c r="Z7" s="4" t="s">
        <v>233</v>
      </c>
      <c r="AA7" s="1145" t="str">
        <f>IF(ISBLANK('sud-journal'!L91),"",'sud-journal'!L91)</f>
        <v/>
      </c>
      <c r="AB7" s="1146"/>
      <c r="AC7" s="1147"/>
      <c r="AD7" s="4" t="s">
        <v>9</v>
      </c>
      <c r="AE7" s="1139" t="str">
        <f>IF(ISBLANK('sud-journal'!U91),"",'sud-journal'!U91)</f>
        <v/>
      </c>
      <c r="AF7" s="1140"/>
      <c r="AG7" s="1141"/>
      <c r="AH7" s="247" t="s">
        <v>413</v>
      </c>
      <c r="AI7" s="3"/>
      <c r="AJ7" s="4"/>
      <c r="AK7" s="26"/>
      <c r="AL7" s="1142" t="str">
        <f>IF(ISBLANK('sud-journal'!AD91),"",'sud-journal'!AD91)</f>
        <v/>
      </c>
      <c r="AM7" s="1143"/>
      <c r="AN7" s="1144"/>
      <c r="AO7" s="17"/>
      <c r="AR7" s="635"/>
      <c r="AS7" s="636"/>
      <c r="AT7" s="636"/>
      <c r="AU7" s="637"/>
    </row>
    <row r="8" spans="2:48" ht="4.5" customHeight="1" x14ac:dyDescent="0.25">
      <c r="B8" s="16"/>
      <c r="C8" s="3"/>
      <c r="D8" s="3"/>
      <c r="E8" s="3"/>
      <c r="F8" s="3"/>
      <c r="G8" s="3"/>
      <c r="H8" s="25"/>
      <c r="I8" s="25"/>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17"/>
      <c r="AR8" s="638"/>
      <c r="AS8" s="639"/>
      <c r="AT8" s="639"/>
      <c r="AU8" s="640"/>
    </row>
    <row r="9" spans="2:48" ht="15" customHeight="1" x14ac:dyDescent="0.25">
      <c r="B9" s="16"/>
      <c r="C9" s="4" t="s">
        <v>182</v>
      </c>
      <c r="D9" s="1039" t="str">
        <f>IF(ISBLANK(rezeptkarte!T93),"",rezeptkarte!T93)</f>
        <v/>
      </c>
      <c r="E9" s="1040"/>
      <c r="F9" s="1040"/>
      <c r="G9" s="1040"/>
      <c r="H9" s="1040"/>
      <c r="I9" s="1040"/>
      <c r="J9" s="1040"/>
      <c r="K9" s="1040"/>
      <c r="L9" s="1041"/>
      <c r="M9" s="3"/>
      <c r="N9" s="3"/>
      <c r="O9" s="3"/>
      <c r="P9" s="3"/>
      <c r="Q9" s="3"/>
      <c r="R9" s="3"/>
      <c r="S9" s="27" t="s">
        <v>388</v>
      </c>
      <c r="T9" s="1142" t="str">
        <f>IF(ISERROR(AL7/100*(100-D11)),"",AL7/100*(100-D11))</f>
        <v/>
      </c>
      <c r="U9" s="1143"/>
      <c r="V9" s="1144"/>
      <c r="W9" s="3"/>
      <c r="X9" s="4"/>
      <c r="Y9" s="4"/>
      <c r="Z9" s="4" t="s">
        <v>234</v>
      </c>
      <c r="AA9" s="1156"/>
      <c r="AB9" s="1157"/>
      <c r="AC9" s="1158"/>
      <c r="AD9" s="4" t="s">
        <v>9</v>
      </c>
      <c r="AE9" s="1124"/>
      <c r="AF9" s="1125"/>
      <c r="AG9" s="1126"/>
      <c r="AH9" s="247" t="s">
        <v>414</v>
      </c>
      <c r="AI9" s="4"/>
      <c r="AJ9" s="3"/>
      <c r="AK9" s="26"/>
      <c r="AL9" s="1127"/>
      <c r="AM9" s="1128"/>
      <c r="AN9" s="1129"/>
      <c r="AO9" s="17"/>
      <c r="AQ9" s="218"/>
      <c r="AR9" s="638"/>
      <c r="AS9" s="639"/>
      <c r="AT9" s="639"/>
      <c r="AU9" s="640"/>
    </row>
    <row r="10" spans="2:48" s="218" customFormat="1" ht="4.5" customHeight="1" x14ac:dyDescent="0.25">
      <c r="B10" s="219"/>
      <c r="C10" s="4"/>
      <c r="D10" s="307"/>
      <c r="E10" s="307"/>
      <c r="F10" s="307"/>
      <c r="G10" s="307"/>
      <c r="H10" s="357"/>
      <c r="I10" s="217"/>
      <c r="J10" s="27"/>
      <c r="K10" s="308"/>
      <c r="L10" s="308"/>
      <c r="M10" s="308"/>
      <c r="N10" s="25"/>
      <c r="O10" s="25"/>
      <c r="P10" s="26"/>
      <c r="Q10" s="220"/>
      <c r="R10" s="220"/>
      <c r="S10" s="220"/>
      <c r="T10" s="25"/>
      <c r="U10" s="26"/>
      <c r="V10" s="26"/>
      <c r="W10" s="26"/>
      <c r="X10" s="26"/>
      <c r="Y10" s="309"/>
      <c r="Z10" s="309"/>
      <c r="AA10" s="309"/>
      <c r="AB10" s="25"/>
      <c r="AC10" s="26"/>
      <c r="AD10" s="230"/>
      <c r="AE10" s="230"/>
      <c r="AF10" s="230"/>
      <c r="AG10" s="25"/>
      <c r="AH10" s="25"/>
      <c r="AI10" s="26"/>
      <c r="AJ10" s="25"/>
      <c r="AK10" s="26"/>
      <c r="AL10" s="308"/>
      <c r="AM10" s="308"/>
      <c r="AN10" s="308"/>
      <c r="AO10" s="34"/>
      <c r="AR10" s="638"/>
      <c r="AS10" s="639"/>
      <c r="AT10" s="639"/>
      <c r="AU10" s="640"/>
    </row>
    <row r="11" spans="2:48" s="218" customFormat="1" ht="15" customHeight="1" x14ac:dyDescent="0.25">
      <c r="B11" s="219"/>
      <c r="C11" s="4" t="s">
        <v>359</v>
      </c>
      <c r="D11" s="660" t="str">
        <f>IF(ISERROR(VLOOKUP(D9,rezeptkarte!E198:H303,2,FALSE)),"",VLOOKUP(D9,rezeptkarte!E198:H303,2,FALSE))</f>
        <v/>
      </c>
      <c r="E11" s="307"/>
      <c r="F11" s="656" t="s">
        <v>949</v>
      </c>
      <c r="G11" s="1161" t="str">
        <f>IF(ISERROR(VLOOKUP(D9,rezeptkarte!E198:H303,4,FALSE)),"",VLOOKUP(D9,rezeptkarte!E198:H303,4,FALSE))</f>
        <v/>
      </c>
      <c r="H11" s="1162"/>
      <c r="I11" s="217"/>
      <c r="J11" s="27"/>
      <c r="K11" s="308"/>
      <c r="L11" s="308"/>
      <c r="M11" s="308"/>
      <c r="N11" s="25"/>
      <c r="O11" s="25"/>
      <c r="P11" s="26"/>
      <c r="Q11" s="220"/>
      <c r="R11" s="220"/>
      <c r="S11" s="220"/>
      <c r="T11" s="25"/>
      <c r="U11" s="26"/>
      <c r="V11" s="26"/>
      <c r="W11" s="26"/>
      <c r="X11" s="26"/>
      <c r="Y11" s="309"/>
      <c r="Z11" s="309"/>
      <c r="AA11" s="309"/>
      <c r="AB11" s="25"/>
      <c r="AC11" s="26"/>
      <c r="AD11" s="230"/>
      <c r="AE11" s="230"/>
      <c r="AF11" s="230"/>
      <c r="AG11" s="25"/>
      <c r="AH11" s="25"/>
      <c r="AI11" s="26"/>
      <c r="AJ11" s="25"/>
      <c r="AK11" s="26"/>
      <c r="AL11" s="308"/>
      <c r="AM11" s="308"/>
      <c r="AN11" s="308"/>
      <c r="AO11" s="34"/>
      <c r="AR11" s="638"/>
      <c r="AS11" s="639"/>
      <c r="AT11" s="639"/>
      <c r="AU11" s="640"/>
    </row>
    <row r="12" spans="2:48" s="218" customFormat="1" ht="15" customHeight="1" x14ac:dyDescent="0.25">
      <c r="B12" s="219"/>
      <c r="C12" s="26"/>
      <c r="D12" s="26"/>
      <c r="E12" s="307"/>
      <c r="F12" s="307"/>
      <c r="G12" s="217"/>
      <c r="H12" s="217"/>
      <c r="I12" s="217"/>
      <c r="J12" s="27"/>
      <c r="K12" s="308"/>
      <c r="L12" s="308"/>
      <c r="M12" s="308"/>
      <c r="N12" s="25"/>
      <c r="O12" s="25"/>
      <c r="P12" s="26"/>
      <c r="Q12" s="220"/>
      <c r="R12" s="220"/>
      <c r="S12" s="220"/>
      <c r="T12" s="25"/>
      <c r="U12" s="26"/>
      <c r="V12" s="26"/>
      <c r="W12" s="26"/>
      <c r="X12" s="26"/>
      <c r="Y12" s="309"/>
      <c r="Z12" s="309"/>
      <c r="AA12" s="309"/>
      <c r="AB12" s="25"/>
      <c r="AC12" s="26"/>
      <c r="AD12" s="230"/>
      <c r="AE12" s="230"/>
      <c r="AF12" s="230"/>
      <c r="AG12" s="25"/>
      <c r="AH12" s="25"/>
      <c r="AI12" s="26"/>
      <c r="AJ12" s="25"/>
      <c r="AK12" s="26"/>
      <c r="AL12" s="308"/>
      <c r="AM12" s="308"/>
      <c r="AN12" s="308"/>
      <c r="AO12" s="34"/>
      <c r="AR12" s="638"/>
      <c r="AS12" s="639"/>
      <c r="AT12" s="639"/>
      <c r="AU12" s="640"/>
    </row>
    <row r="13" spans="2:48" s="218" customFormat="1" ht="15" customHeight="1" x14ac:dyDescent="0.25">
      <c r="B13" s="219"/>
      <c r="C13" s="287"/>
      <c r="D13" s="288" t="s">
        <v>27</v>
      </c>
      <c r="E13" s="289" t="s">
        <v>245</v>
      </c>
      <c r="F13" s="290" t="s">
        <v>383</v>
      </c>
      <c r="G13" s="291" t="s">
        <v>16</v>
      </c>
      <c r="H13" s="292"/>
      <c r="I13" s="217"/>
      <c r="J13" s="27"/>
      <c r="K13" s="308"/>
      <c r="L13" s="308"/>
      <c r="M13" s="308"/>
      <c r="N13" s="25"/>
      <c r="O13" s="25"/>
      <c r="P13" s="26"/>
      <c r="Q13" s="220"/>
      <c r="R13" s="220"/>
      <c r="S13" s="220"/>
      <c r="T13" s="25"/>
      <c r="U13" s="26"/>
      <c r="V13" s="26"/>
      <c r="W13" s="26"/>
      <c r="X13" s="26"/>
      <c r="Y13" s="309"/>
      <c r="Z13" s="309"/>
      <c r="AA13" s="309"/>
      <c r="AB13" s="25"/>
      <c r="AC13" s="26"/>
      <c r="AD13" s="230"/>
      <c r="AE13" s="230"/>
      <c r="AF13" s="230"/>
      <c r="AG13" s="25"/>
      <c r="AH13" s="25"/>
      <c r="AI13" s="26"/>
      <c r="AJ13" s="25"/>
      <c r="AK13" s="26"/>
      <c r="AL13" s="308"/>
      <c r="AM13" s="308"/>
      <c r="AN13" s="308"/>
      <c r="AO13" s="34"/>
      <c r="AR13" s="638"/>
      <c r="AS13" s="639"/>
      <c r="AT13" s="639"/>
      <c r="AU13" s="640"/>
    </row>
    <row r="14" spans="2:48" s="218" customFormat="1" ht="15" customHeight="1" x14ac:dyDescent="0.25">
      <c r="B14" s="219"/>
      <c r="C14" s="334" t="s">
        <v>256</v>
      </c>
      <c r="D14" s="493" t="str">
        <f>IF(ISBLANK('sud-journal'!L91),"",AA7+1)</f>
        <v/>
      </c>
      <c r="E14" s="261"/>
      <c r="F14" s="262"/>
      <c r="G14" s="263"/>
      <c r="H14" s="310"/>
      <c r="I14" s="217"/>
      <c r="J14" s="27"/>
      <c r="K14" s="308"/>
      <c r="L14" s="308"/>
      <c r="M14" s="308"/>
      <c r="N14" s="25"/>
      <c r="O14" s="25"/>
      <c r="P14" s="26"/>
      <c r="Q14" s="220"/>
      <c r="R14" s="220"/>
      <c r="S14" s="220"/>
      <c r="T14" s="25"/>
      <c r="U14" s="26"/>
      <c r="V14" s="26"/>
      <c r="W14" s="26"/>
      <c r="X14" s="26"/>
      <c r="Y14" s="309"/>
      <c r="Z14" s="309"/>
      <c r="AA14" s="309"/>
      <c r="AB14" s="25"/>
      <c r="AC14" s="26"/>
      <c r="AD14" s="230"/>
      <c r="AE14" s="230"/>
      <c r="AF14" s="230"/>
      <c r="AG14" s="25"/>
      <c r="AH14" s="25"/>
      <c r="AI14" s="26"/>
      <c r="AJ14" s="25"/>
      <c r="AK14" s="26"/>
      <c r="AL14" s="308"/>
      <c r="AM14" s="308"/>
      <c r="AN14" s="308"/>
      <c r="AO14" s="34"/>
      <c r="AR14" s="638"/>
      <c r="AS14" s="639"/>
      <c r="AT14" s="639"/>
      <c r="AU14" s="640"/>
    </row>
    <row r="15" spans="2:48" s="218" customFormat="1" ht="15" customHeight="1" x14ac:dyDescent="0.25">
      <c r="B15" s="219"/>
      <c r="C15" s="334" t="s">
        <v>298</v>
      </c>
      <c r="D15" s="493" t="str">
        <f>IF(ISBLANK('sud-journal'!L91),"",AA7+2)</f>
        <v/>
      </c>
      <c r="E15" s="261"/>
      <c r="F15" s="262"/>
      <c r="G15" s="263"/>
      <c r="H15" s="310"/>
      <c r="I15" s="217"/>
      <c r="J15" s="27"/>
      <c r="K15" s="308"/>
      <c r="L15" s="308"/>
      <c r="M15" s="308"/>
      <c r="N15" s="25"/>
      <c r="O15" s="25"/>
      <c r="P15" s="26"/>
      <c r="Q15" s="220"/>
      <c r="R15" s="220"/>
      <c r="S15" s="220"/>
      <c r="T15" s="25"/>
      <c r="U15" s="26"/>
      <c r="V15" s="26"/>
      <c r="W15" s="26"/>
      <c r="X15" s="26"/>
      <c r="Y15" s="309"/>
      <c r="Z15" s="309"/>
      <c r="AA15" s="309"/>
      <c r="AB15" s="25"/>
      <c r="AC15" s="26"/>
      <c r="AD15" s="230"/>
      <c r="AE15" s="230"/>
      <c r="AF15" s="230"/>
      <c r="AG15" s="25"/>
      <c r="AH15" s="25"/>
      <c r="AI15" s="26"/>
      <c r="AJ15" s="25"/>
      <c r="AK15" s="26"/>
      <c r="AL15" s="308"/>
      <c r="AM15" s="308"/>
      <c r="AN15" s="308"/>
      <c r="AO15" s="34"/>
      <c r="AR15" s="638"/>
      <c r="AS15" s="639"/>
      <c r="AT15" s="639"/>
      <c r="AU15" s="640"/>
    </row>
    <row r="16" spans="2:48" s="218" customFormat="1" ht="15" customHeight="1" x14ac:dyDescent="0.25">
      <c r="B16" s="219"/>
      <c r="C16" s="334" t="s">
        <v>257</v>
      </c>
      <c r="D16" s="493" t="str">
        <f>IF(ISBLANK('sud-journal'!L91),"",AA7+3)</f>
        <v/>
      </c>
      <c r="E16" s="261"/>
      <c r="F16" s="262"/>
      <c r="G16" s="263"/>
      <c r="H16" s="310"/>
      <c r="I16" s="217"/>
      <c r="J16" s="27"/>
      <c r="K16" s="308"/>
      <c r="L16" s="308"/>
      <c r="M16" s="308"/>
      <c r="N16" s="25"/>
      <c r="O16" s="25"/>
      <c r="P16" s="26"/>
      <c r="Q16" s="220"/>
      <c r="R16" s="220"/>
      <c r="S16" s="220"/>
      <c r="T16" s="25"/>
      <c r="U16" s="26"/>
      <c r="V16" s="26"/>
      <c r="W16" s="26"/>
      <c r="X16" s="26"/>
      <c r="Y16" s="309"/>
      <c r="Z16" s="309"/>
      <c r="AA16" s="309"/>
      <c r="AB16" s="25"/>
      <c r="AC16" s="26"/>
      <c r="AD16" s="230"/>
      <c r="AE16" s="230"/>
      <c r="AF16" s="230"/>
      <c r="AG16" s="25"/>
      <c r="AH16" s="25"/>
      <c r="AI16" s="26"/>
      <c r="AJ16" s="25"/>
      <c r="AK16" s="26"/>
      <c r="AL16" s="308"/>
      <c r="AM16" s="308"/>
      <c r="AN16" s="308"/>
      <c r="AO16" s="34"/>
      <c r="AR16" s="638"/>
      <c r="AS16" s="641"/>
      <c r="AT16" s="639"/>
      <c r="AU16" s="640"/>
      <c r="AV16" s="654"/>
    </row>
    <row r="17" spans="2:47" s="218" customFormat="1" ht="15" customHeight="1" x14ac:dyDescent="0.25">
      <c r="B17" s="219"/>
      <c r="C17" s="334" t="s">
        <v>299</v>
      </c>
      <c r="D17" s="493" t="str">
        <f>IF(ISBLANK('sud-journal'!L91),"",AA7+4)</f>
        <v/>
      </c>
      <c r="E17" s="261"/>
      <c r="F17" s="262"/>
      <c r="G17" s="263"/>
      <c r="H17" s="310"/>
      <c r="I17" s="217"/>
      <c r="J17" s="27"/>
      <c r="K17" s="308"/>
      <c r="L17" s="308"/>
      <c r="M17" s="308"/>
      <c r="N17" s="25"/>
      <c r="O17" s="25"/>
      <c r="P17" s="26"/>
      <c r="Q17" s="220"/>
      <c r="R17" s="220"/>
      <c r="S17" s="220"/>
      <c r="T17" s="25"/>
      <c r="U17" s="26"/>
      <c r="V17" s="26"/>
      <c r="W17" s="26"/>
      <c r="X17" s="26"/>
      <c r="Y17" s="309"/>
      <c r="Z17" s="309"/>
      <c r="AA17" s="309"/>
      <c r="AB17" s="25"/>
      <c r="AC17" s="26"/>
      <c r="AD17" s="230"/>
      <c r="AE17" s="230"/>
      <c r="AF17" s="230"/>
      <c r="AG17" s="25"/>
      <c r="AH17" s="25"/>
      <c r="AI17" s="26"/>
      <c r="AJ17" s="25"/>
      <c r="AK17" s="26"/>
      <c r="AL17" s="308"/>
      <c r="AM17" s="308"/>
      <c r="AN17" s="308"/>
      <c r="AO17" s="34"/>
      <c r="AR17" s="638"/>
      <c r="AS17" s="639"/>
      <c r="AT17" s="639"/>
      <c r="AU17" s="640"/>
    </row>
    <row r="18" spans="2:47" s="218" customFormat="1" ht="15" customHeight="1" x14ac:dyDescent="0.25">
      <c r="B18" s="219"/>
      <c r="C18" s="334" t="s">
        <v>258</v>
      </c>
      <c r="D18" s="493" t="str">
        <f>IF(ISBLANK('sud-journal'!L91),"",AA7+5)</f>
        <v/>
      </c>
      <c r="E18" s="261"/>
      <c r="F18" s="262"/>
      <c r="G18" s="263"/>
      <c r="H18" s="310"/>
      <c r="I18" s="217"/>
      <c r="J18" s="27"/>
      <c r="K18" s="308"/>
      <c r="L18" s="308"/>
      <c r="M18" s="308"/>
      <c r="N18" s="25"/>
      <c r="O18" s="25"/>
      <c r="P18" s="26"/>
      <c r="Q18" s="220"/>
      <c r="R18" s="220"/>
      <c r="S18" s="220"/>
      <c r="T18" s="25"/>
      <c r="U18" s="26"/>
      <c r="V18" s="26"/>
      <c r="W18" s="26"/>
      <c r="X18" s="26"/>
      <c r="Y18" s="309"/>
      <c r="Z18" s="309"/>
      <c r="AA18" s="309"/>
      <c r="AB18" s="25"/>
      <c r="AC18" s="26"/>
      <c r="AD18" s="230"/>
      <c r="AE18" s="230"/>
      <c r="AF18" s="230"/>
      <c r="AG18" s="25"/>
      <c r="AH18" s="25"/>
      <c r="AI18" s="26"/>
      <c r="AJ18" s="25"/>
      <c r="AK18" s="26"/>
      <c r="AL18" s="308"/>
      <c r="AM18" s="308"/>
      <c r="AN18" s="308"/>
      <c r="AO18" s="34"/>
      <c r="AR18" s="638"/>
      <c r="AS18" s="639"/>
      <c r="AT18" s="639"/>
      <c r="AU18" s="640"/>
    </row>
    <row r="19" spans="2:47" s="218" customFormat="1" ht="15" customHeight="1" x14ac:dyDescent="0.25">
      <c r="B19" s="219"/>
      <c r="C19" s="334" t="s">
        <v>300</v>
      </c>
      <c r="D19" s="493" t="str">
        <f>IF(ISBLANK('sud-journal'!L91),"",AA7+6)</f>
        <v/>
      </c>
      <c r="E19" s="261"/>
      <c r="F19" s="262"/>
      <c r="G19" s="263"/>
      <c r="H19" s="310"/>
      <c r="I19" s="217"/>
      <c r="J19" s="27"/>
      <c r="K19" s="308"/>
      <c r="L19" s="308"/>
      <c r="M19" s="308"/>
      <c r="N19" s="25"/>
      <c r="O19" s="25"/>
      <c r="P19" s="26"/>
      <c r="Q19" s="220"/>
      <c r="R19" s="220"/>
      <c r="S19" s="220"/>
      <c r="T19" s="25"/>
      <c r="U19" s="26"/>
      <c r="V19" s="26"/>
      <c r="W19" s="26"/>
      <c r="X19" s="26"/>
      <c r="Y19" s="309"/>
      <c r="Z19" s="309"/>
      <c r="AA19" s="309"/>
      <c r="AB19" s="25"/>
      <c r="AC19" s="26"/>
      <c r="AD19" s="230"/>
      <c r="AE19" s="230"/>
      <c r="AF19" s="230"/>
      <c r="AG19" s="25"/>
      <c r="AH19" s="25"/>
      <c r="AI19" s="26"/>
      <c r="AJ19" s="25"/>
      <c r="AK19" s="26"/>
      <c r="AL19" s="308"/>
      <c r="AM19" s="308"/>
      <c r="AN19" s="308"/>
      <c r="AO19" s="34"/>
      <c r="AR19" s="638"/>
      <c r="AS19" s="639"/>
      <c r="AT19" s="639"/>
      <c r="AU19" s="640"/>
    </row>
    <row r="20" spans="2:47" s="218" customFormat="1" ht="15" customHeight="1" x14ac:dyDescent="0.25">
      <c r="B20" s="219"/>
      <c r="C20" s="334" t="s">
        <v>259</v>
      </c>
      <c r="D20" s="493" t="str">
        <f>IF(ISBLANK('sud-journal'!L91),"",AA7+7)</f>
        <v/>
      </c>
      <c r="E20" s="261"/>
      <c r="F20" s="262"/>
      <c r="G20" s="263"/>
      <c r="H20" s="310"/>
      <c r="I20" s="217"/>
      <c r="J20" s="27"/>
      <c r="K20" s="308"/>
      <c r="L20" s="308"/>
      <c r="M20" s="308"/>
      <c r="N20" s="25"/>
      <c r="O20" s="25"/>
      <c r="P20" s="26"/>
      <c r="Q20" s="220"/>
      <c r="R20" s="220"/>
      <c r="S20" s="220"/>
      <c r="T20" s="25"/>
      <c r="U20" s="26"/>
      <c r="V20" s="26"/>
      <c r="W20" s="26"/>
      <c r="X20" s="26"/>
      <c r="Y20" s="309"/>
      <c r="Z20" s="309"/>
      <c r="AA20" s="309"/>
      <c r="AB20" s="25"/>
      <c r="AC20" s="26"/>
      <c r="AD20" s="230"/>
      <c r="AE20" s="230"/>
      <c r="AF20" s="230"/>
      <c r="AG20" s="25"/>
      <c r="AH20" s="25"/>
      <c r="AI20" s="26"/>
      <c r="AJ20" s="25"/>
      <c r="AK20" s="26"/>
      <c r="AL20" s="308"/>
      <c r="AM20" s="308"/>
      <c r="AN20" s="308"/>
      <c r="AO20" s="34"/>
      <c r="AR20" s="638"/>
      <c r="AS20" s="639"/>
      <c r="AT20" s="639"/>
      <c r="AU20" s="640"/>
    </row>
    <row r="21" spans="2:47" s="218" customFormat="1" ht="15" customHeight="1" x14ac:dyDescent="0.25">
      <c r="B21" s="219"/>
      <c r="C21" s="334" t="s">
        <v>301</v>
      </c>
      <c r="D21" s="493" t="str">
        <f>IF(ISBLANK('sud-journal'!L91),"",AA7+8)</f>
        <v/>
      </c>
      <c r="E21" s="261"/>
      <c r="F21" s="262"/>
      <c r="G21" s="263"/>
      <c r="H21" s="310"/>
      <c r="I21" s="217"/>
      <c r="J21" s="27"/>
      <c r="K21" s="308"/>
      <c r="L21" s="308"/>
      <c r="M21" s="308"/>
      <c r="N21" s="25"/>
      <c r="O21" s="25"/>
      <c r="P21" s="26"/>
      <c r="Q21" s="220"/>
      <c r="R21" s="220"/>
      <c r="S21" s="220"/>
      <c r="T21" s="25"/>
      <c r="U21" s="26"/>
      <c r="V21" s="26"/>
      <c r="W21" s="26"/>
      <c r="X21" s="26"/>
      <c r="Y21" s="309"/>
      <c r="Z21" s="309"/>
      <c r="AA21" s="309"/>
      <c r="AB21" s="25"/>
      <c r="AC21" s="26"/>
      <c r="AD21" s="230"/>
      <c r="AE21" s="230"/>
      <c r="AF21" s="230"/>
      <c r="AG21" s="25"/>
      <c r="AH21" s="25"/>
      <c r="AI21" s="26"/>
      <c r="AJ21" s="25"/>
      <c r="AK21" s="26"/>
      <c r="AL21" s="308"/>
      <c r="AM21" s="308"/>
      <c r="AN21" s="308"/>
      <c r="AO21" s="34"/>
      <c r="AR21" s="638"/>
      <c r="AS21" s="639"/>
      <c r="AT21" s="639"/>
      <c r="AU21" s="640"/>
    </row>
    <row r="22" spans="2:47" s="218" customFormat="1" ht="15" customHeight="1" x14ac:dyDescent="0.25">
      <c r="B22" s="219"/>
      <c r="C22" s="334" t="s">
        <v>260</v>
      </c>
      <c r="D22" s="493" t="str">
        <f>IF(ISBLANK('sud-journal'!L91),"",AA7+9)</f>
        <v/>
      </c>
      <c r="E22" s="261"/>
      <c r="F22" s="262"/>
      <c r="G22" s="263"/>
      <c r="H22" s="310"/>
      <c r="I22" s="217"/>
      <c r="J22" s="27"/>
      <c r="K22" s="308"/>
      <c r="L22" s="308"/>
      <c r="M22" s="308"/>
      <c r="N22" s="25"/>
      <c r="O22" s="25"/>
      <c r="P22" s="26"/>
      <c r="Q22" s="220"/>
      <c r="R22" s="220"/>
      <c r="S22" s="220"/>
      <c r="T22" s="25"/>
      <c r="U22" s="26"/>
      <c r="V22" s="26"/>
      <c r="W22" s="26"/>
      <c r="X22" s="26"/>
      <c r="Y22" s="309"/>
      <c r="Z22" s="309"/>
      <c r="AA22" s="309"/>
      <c r="AB22" s="25"/>
      <c r="AC22" s="26"/>
      <c r="AD22" s="230"/>
      <c r="AE22" s="230"/>
      <c r="AF22" s="230"/>
      <c r="AG22" s="25"/>
      <c r="AH22" s="25"/>
      <c r="AI22" s="26"/>
      <c r="AJ22" s="25"/>
      <c r="AK22" s="26"/>
      <c r="AL22" s="308"/>
      <c r="AM22" s="308"/>
      <c r="AN22" s="308"/>
      <c r="AO22" s="34"/>
      <c r="AR22" s="638"/>
      <c r="AS22" s="639"/>
      <c r="AT22" s="639"/>
      <c r="AU22" s="640"/>
    </row>
    <row r="23" spans="2:47" s="218" customFormat="1" ht="15" customHeight="1" x14ac:dyDescent="0.25">
      <c r="B23" s="219"/>
      <c r="C23" s="334" t="s">
        <v>302</v>
      </c>
      <c r="D23" s="493" t="str">
        <f>IF(ISBLANK('sud-journal'!L91),"",AA7+10)</f>
        <v/>
      </c>
      <c r="E23" s="261"/>
      <c r="F23" s="262"/>
      <c r="G23" s="263"/>
      <c r="H23" s="310"/>
      <c r="I23" s="217"/>
      <c r="J23" s="27"/>
      <c r="K23" s="308"/>
      <c r="L23" s="308"/>
      <c r="M23" s="308"/>
      <c r="N23" s="25"/>
      <c r="O23" s="25"/>
      <c r="P23" s="26"/>
      <c r="Q23" s="220"/>
      <c r="R23" s="220"/>
      <c r="S23" s="220"/>
      <c r="T23" s="25"/>
      <c r="U23" s="26"/>
      <c r="V23" s="26"/>
      <c r="W23" s="26"/>
      <c r="X23" s="26"/>
      <c r="Y23" s="309"/>
      <c r="Z23" s="309"/>
      <c r="AA23" s="309"/>
      <c r="AB23" s="25"/>
      <c r="AC23" s="26"/>
      <c r="AD23" s="230"/>
      <c r="AE23" s="230"/>
      <c r="AF23" s="230"/>
      <c r="AG23" s="25"/>
      <c r="AH23" s="25"/>
      <c r="AI23" s="26"/>
      <c r="AJ23" s="25"/>
      <c r="AK23" s="26"/>
      <c r="AL23" s="308"/>
      <c r="AM23" s="308"/>
      <c r="AN23" s="308"/>
      <c r="AO23" s="34"/>
      <c r="AR23" s="638"/>
      <c r="AS23" s="641"/>
      <c r="AT23" s="639"/>
      <c r="AU23" s="640"/>
    </row>
    <row r="24" spans="2:47" s="218" customFormat="1" ht="15" customHeight="1" x14ac:dyDescent="0.25">
      <c r="B24" s="219"/>
      <c r="C24" s="334" t="s">
        <v>261</v>
      </c>
      <c r="D24" s="493" t="str">
        <f>IF(ISBLANK('sud-journal'!L91),"",AA7+11)</f>
        <v/>
      </c>
      <c r="E24" s="261"/>
      <c r="F24" s="262"/>
      <c r="G24" s="263"/>
      <c r="H24" s="310"/>
      <c r="I24" s="217"/>
      <c r="J24" s="27"/>
      <c r="K24" s="308"/>
      <c r="L24" s="308"/>
      <c r="M24" s="308"/>
      <c r="N24" s="25"/>
      <c r="O24" s="25"/>
      <c r="P24" s="26"/>
      <c r="Q24" s="220"/>
      <c r="R24" s="220"/>
      <c r="S24" s="220"/>
      <c r="T24" s="25"/>
      <c r="U24" s="26"/>
      <c r="V24" s="26"/>
      <c r="W24" s="26"/>
      <c r="X24" s="26"/>
      <c r="Y24" s="309"/>
      <c r="Z24" s="309"/>
      <c r="AA24" s="309"/>
      <c r="AB24" s="25"/>
      <c r="AC24" s="26"/>
      <c r="AD24" s="230"/>
      <c r="AE24" s="230"/>
      <c r="AF24" s="230"/>
      <c r="AG24" s="25"/>
      <c r="AH24" s="25"/>
      <c r="AI24" s="26"/>
      <c r="AJ24" s="25"/>
      <c r="AK24" s="26"/>
      <c r="AL24" s="308"/>
      <c r="AM24" s="308"/>
      <c r="AN24" s="308"/>
      <c r="AO24" s="34"/>
      <c r="AR24" s="638"/>
      <c r="AS24" s="639"/>
      <c r="AT24" s="639"/>
      <c r="AU24" s="640"/>
    </row>
    <row r="25" spans="2:47" ht="15" customHeight="1" x14ac:dyDescent="0.25">
      <c r="B25" s="219"/>
      <c r="C25" s="335" t="s">
        <v>303</v>
      </c>
      <c r="D25" s="493" t="str">
        <f>IF(ISBLANK('sud-journal'!L91),"",AA7+12)</f>
        <v/>
      </c>
      <c r="E25" s="261"/>
      <c r="F25" s="262"/>
      <c r="G25" s="263"/>
      <c r="H25" s="311"/>
      <c r="I25" s="25"/>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34"/>
      <c r="AR25" s="638" t="s">
        <v>238</v>
      </c>
      <c r="AS25" s="639" t="s">
        <v>938</v>
      </c>
      <c r="AT25" s="639" t="s">
        <v>940</v>
      </c>
      <c r="AU25" s="640" t="s">
        <v>938</v>
      </c>
    </row>
    <row r="26" spans="2:47" ht="4.2" customHeight="1" x14ac:dyDescent="0.25">
      <c r="B26" s="219"/>
      <c r="C26" s="26"/>
      <c r="D26" s="26"/>
      <c r="E26" s="307"/>
      <c r="F26" s="307"/>
      <c r="G26" s="217"/>
      <c r="H26" s="217"/>
      <c r="I26" s="217"/>
      <c r="J26" s="222"/>
      <c r="K26" s="312"/>
      <c r="L26" s="312"/>
      <c r="M26" s="312"/>
      <c r="N26" s="312"/>
      <c r="O26" s="223"/>
      <c r="P26" s="223"/>
      <c r="Q26" s="223"/>
      <c r="R26" s="224"/>
      <c r="S26" s="223"/>
      <c r="T26" s="225"/>
      <c r="U26" s="225"/>
      <c r="V26" s="223"/>
      <c r="W26" s="224"/>
      <c r="X26" s="223"/>
      <c r="Y26" s="44"/>
      <c r="Z26" s="44"/>
      <c r="AA26" s="223"/>
      <c r="AB26" s="225"/>
      <c r="AC26" s="225"/>
      <c r="AD26" s="225"/>
      <c r="AE26" s="223"/>
      <c r="AF26" s="44"/>
      <c r="AG26" s="44"/>
      <c r="AH26" s="223"/>
      <c r="AI26" s="223"/>
      <c r="AJ26" s="223"/>
      <c r="AK26" s="225"/>
      <c r="AL26" s="225"/>
      <c r="AM26" s="225"/>
      <c r="AN26" s="44"/>
      <c r="AO26" s="34"/>
      <c r="AQ26" s="218"/>
      <c r="AR26" s="638" t="s">
        <v>236</v>
      </c>
      <c r="AS26" s="639" t="s">
        <v>937</v>
      </c>
      <c r="AT26" s="639" t="s">
        <v>939</v>
      </c>
      <c r="AU26" s="640" t="s">
        <v>941</v>
      </c>
    </row>
    <row r="27" spans="2:47" s="218" customFormat="1" ht="5.25" customHeight="1" x14ac:dyDescent="0.25">
      <c r="B27" s="219"/>
      <c r="C27" s="72"/>
      <c r="D27" s="73"/>
      <c r="E27" s="73"/>
      <c r="F27" s="73"/>
      <c r="G27" s="73"/>
      <c r="H27" s="74"/>
      <c r="I27" s="217"/>
      <c r="J27" s="227"/>
      <c r="K27" s="223"/>
      <c r="L27" s="223"/>
      <c r="M27" s="228"/>
      <c r="N27" s="228"/>
      <c r="O27" s="228"/>
      <c r="P27" s="223"/>
      <c r="Q27" s="223"/>
      <c r="R27" s="224"/>
      <c r="S27" s="224"/>
      <c r="T27" s="224"/>
      <c r="U27" s="223"/>
      <c r="V27" s="228"/>
      <c r="W27" s="228"/>
      <c r="X27" s="228"/>
      <c r="Y27" s="44"/>
      <c r="Z27" s="44"/>
      <c r="AA27" s="44"/>
      <c r="AB27" s="44"/>
      <c r="AC27" s="44"/>
      <c r="AD27" s="223"/>
      <c r="AE27" s="223"/>
      <c r="AF27" s="228"/>
      <c r="AG27" s="228"/>
      <c r="AH27" s="228"/>
      <c r="AI27" s="223"/>
      <c r="AJ27" s="44"/>
      <c r="AK27" s="223"/>
      <c r="AL27" s="227"/>
      <c r="AM27" s="227"/>
      <c r="AN27" s="44"/>
      <c r="AO27" s="34"/>
      <c r="AR27" s="638" t="s">
        <v>515</v>
      </c>
      <c r="AS27" s="639" t="s">
        <v>937</v>
      </c>
      <c r="AT27" s="639" t="s">
        <v>939</v>
      </c>
      <c r="AU27" s="640" t="s">
        <v>941</v>
      </c>
    </row>
    <row r="28" spans="2:47" s="218" customFormat="1" ht="15" customHeight="1" x14ac:dyDescent="0.25">
      <c r="B28" s="219"/>
      <c r="C28" s="216" t="s">
        <v>25</v>
      </c>
      <c r="D28" s="221"/>
      <c r="E28" s="40" t="s">
        <v>235</v>
      </c>
      <c r="F28" s="1150" t="str">
        <f>rezeptkarte!L93</f>
        <v>bitte wählen</v>
      </c>
      <c r="G28" s="1151"/>
      <c r="H28" s="249"/>
      <c r="I28" s="229"/>
      <c r="J28" s="227"/>
      <c r="K28" s="44"/>
      <c r="L28" s="44"/>
      <c r="M28" s="44"/>
      <c r="N28" s="44"/>
      <c r="O28" s="44"/>
      <c r="P28" s="223"/>
      <c r="Q28" s="223"/>
      <c r="R28" s="224"/>
      <c r="S28" s="224"/>
      <c r="T28" s="224"/>
      <c r="U28" s="44"/>
      <c r="V28" s="223"/>
      <c r="W28" s="228"/>
      <c r="X28" s="228"/>
      <c r="Y28" s="44"/>
      <c r="Z28" s="44"/>
      <c r="AA28" s="44"/>
      <c r="AB28" s="44"/>
      <c r="AC28" s="44"/>
      <c r="AD28" s="223"/>
      <c r="AE28" s="44"/>
      <c r="AF28" s="223"/>
      <c r="AG28" s="44"/>
      <c r="AH28" s="44"/>
      <c r="AI28" s="44"/>
      <c r="AJ28" s="223"/>
      <c r="AK28" s="223"/>
      <c r="AL28" s="227"/>
      <c r="AM28" s="227"/>
      <c r="AN28" s="44"/>
      <c r="AO28" s="34"/>
      <c r="AR28" s="638"/>
      <c r="AS28" s="639"/>
      <c r="AT28" s="639"/>
      <c r="AU28" s="640"/>
    </row>
    <row r="29" spans="2:47" s="218" customFormat="1" ht="4.5" customHeight="1" x14ac:dyDescent="0.25">
      <c r="B29" s="219"/>
      <c r="C29" s="250"/>
      <c r="D29" s="221"/>
      <c r="E29" s="313"/>
      <c r="F29" s="313"/>
      <c r="G29" s="226"/>
      <c r="H29" s="249"/>
      <c r="I29" s="229"/>
      <c r="J29" s="227"/>
      <c r="K29" s="44"/>
      <c r="L29" s="44"/>
      <c r="M29" s="44"/>
      <c r="N29" s="44"/>
      <c r="O29" s="44"/>
      <c r="P29" s="223"/>
      <c r="Q29" s="223"/>
      <c r="R29" s="224"/>
      <c r="S29" s="224"/>
      <c r="T29" s="224"/>
      <c r="U29" s="44"/>
      <c r="V29" s="223"/>
      <c r="W29" s="228"/>
      <c r="X29" s="228"/>
      <c r="Y29" s="44"/>
      <c r="Z29" s="44"/>
      <c r="AA29" s="44"/>
      <c r="AB29" s="44"/>
      <c r="AC29" s="44"/>
      <c r="AD29" s="223"/>
      <c r="AE29" s="44"/>
      <c r="AF29" s="223"/>
      <c r="AG29" s="44"/>
      <c r="AH29" s="44"/>
      <c r="AI29" s="44"/>
      <c r="AJ29" s="223"/>
      <c r="AK29" s="223"/>
      <c r="AL29" s="227"/>
      <c r="AM29" s="227"/>
      <c r="AN29" s="44"/>
      <c r="AO29" s="34"/>
      <c r="AR29" s="638" t="s">
        <v>381</v>
      </c>
      <c r="AS29" s="639" t="s">
        <v>236</v>
      </c>
      <c r="AT29" s="639" t="s">
        <v>238</v>
      </c>
      <c r="AU29" s="640"/>
    </row>
    <row r="30" spans="2:47" s="218" customFormat="1" ht="15" customHeight="1" x14ac:dyDescent="0.25">
      <c r="B30" s="219"/>
      <c r="C30" s="75"/>
      <c r="D30" s="40"/>
      <c r="E30" s="40" t="s">
        <v>237</v>
      </c>
      <c r="F30" s="1152" t="str">
        <f>IF(ISERROR(VLOOKUP(F28,AR25:AU27,2,FALSE)),"",VLOOKUP(F28,AR25:AU27,2,FALSE))</f>
        <v/>
      </c>
      <c r="G30" s="1153"/>
      <c r="H30" s="251"/>
      <c r="I30" s="229"/>
      <c r="J30" s="227"/>
      <c r="K30" s="44"/>
      <c r="L30" s="44"/>
      <c r="M30" s="44"/>
      <c r="N30" s="44"/>
      <c r="O30" s="44"/>
      <c r="P30" s="223"/>
      <c r="Q30" s="223"/>
      <c r="R30" s="224"/>
      <c r="S30" s="224"/>
      <c r="T30" s="224"/>
      <c r="U30" s="44"/>
      <c r="V30" s="223"/>
      <c r="W30" s="228"/>
      <c r="X30" s="228"/>
      <c r="Y30" s="44"/>
      <c r="Z30" s="44"/>
      <c r="AA30" s="44"/>
      <c r="AB30" s="44"/>
      <c r="AC30" s="44"/>
      <c r="AD30" s="223"/>
      <c r="AE30" s="44"/>
      <c r="AF30" s="223"/>
      <c r="AG30" s="44"/>
      <c r="AH30" s="44"/>
      <c r="AI30" s="44"/>
      <c r="AJ30" s="223"/>
      <c r="AK30" s="223"/>
      <c r="AL30" s="227"/>
      <c r="AM30" s="227"/>
      <c r="AN30" s="44"/>
      <c r="AO30" s="34"/>
      <c r="AR30" s="638"/>
      <c r="AS30" s="639"/>
      <c r="AT30" s="639"/>
      <c r="AU30" s="640"/>
    </row>
    <row r="31" spans="2:47" s="218" customFormat="1" ht="4.5" customHeight="1" x14ac:dyDescent="0.25">
      <c r="B31" s="219"/>
      <c r="C31" s="75"/>
      <c r="D31" s="221"/>
      <c r="E31" s="313"/>
      <c r="F31" s="313"/>
      <c r="G31" s="226"/>
      <c r="H31" s="252"/>
      <c r="I31" s="229"/>
      <c r="J31" s="227"/>
      <c r="K31" s="44"/>
      <c r="L31" s="44"/>
      <c r="M31" s="44"/>
      <c r="N31" s="44"/>
      <c r="O31" s="44"/>
      <c r="P31" s="223"/>
      <c r="Q31" s="223"/>
      <c r="R31" s="224"/>
      <c r="S31" s="224"/>
      <c r="T31" s="224"/>
      <c r="U31" s="44"/>
      <c r="V31" s="223"/>
      <c r="W31" s="228"/>
      <c r="X31" s="228"/>
      <c r="Y31" s="44"/>
      <c r="Z31" s="44"/>
      <c r="AA31" s="44"/>
      <c r="AB31" s="44"/>
      <c r="AC31" s="44"/>
      <c r="AD31" s="223"/>
      <c r="AE31" s="44"/>
      <c r="AF31" s="223"/>
      <c r="AG31" s="44"/>
      <c r="AH31" s="44"/>
      <c r="AI31" s="44"/>
      <c r="AJ31" s="223"/>
      <c r="AK31" s="223"/>
      <c r="AL31" s="227"/>
      <c r="AM31" s="227"/>
      <c r="AN31" s="44"/>
      <c r="AO31" s="34"/>
      <c r="AR31" s="638"/>
      <c r="AS31" s="639"/>
      <c r="AT31" s="639"/>
      <c r="AU31" s="640"/>
    </row>
    <row r="32" spans="2:47" s="218" customFormat="1" ht="15" customHeight="1" x14ac:dyDescent="0.25">
      <c r="B32" s="219"/>
      <c r="C32" s="75"/>
      <c r="D32" s="40"/>
      <c r="E32" s="40" t="s">
        <v>239</v>
      </c>
      <c r="F32" s="1154" t="str">
        <f>IF(ISERROR(VLOOKUP(D9,rezeptkarte!E198:H303,3,FALSE)),"",VLOOKUP(D9,rezeptkarte!E198:H303,3,FALSE))</f>
        <v/>
      </c>
      <c r="G32" s="1155"/>
      <c r="H32" s="253"/>
      <c r="I32" s="230"/>
      <c r="J32" s="46"/>
      <c r="K32" s="25"/>
      <c r="L32" s="25"/>
      <c r="M32" s="25"/>
      <c r="N32" s="25"/>
      <c r="O32" s="25"/>
      <c r="P32" s="26"/>
      <c r="Q32" s="26"/>
      <c r="R32" s="220"/>
      <c r="S32" s="220"/>
      <c r="T32" s="220"/>
      <c r="U32" s="25"/>
      <c r="V32" s="26"/>
      <c r="W32" s="231"/>
      <c r="X32" s="231"/>
      <c r="Y32" s="25"/>
      <c r="Z32" s="25"/>
      <c r="AA32" s="25"/>
      <c r="AB32" s="25"/>
      <c r="AC32" s="25"/>
      <c r="AD32" s="26"/>
      <c r="AE32" s="25"/>
      <c r="AF32" s="26"/>
      <c r="AG32" s="25"/>
      <c r="AH32" s="25"/>
      <c r="AI32" s="25"/>
      <c r="AJ32" s="26"/>
      <c r="AK32" s="26"/>
      <c r="AL32" s="46"/>
      <c r="AM32" s="46"/>
      <c r="AN32" s="25"/>
      <c r="AO32" s="34"/>
      <c r="AR32" s="638"/>
      <c r="AS32" s="639"/>
      <c r="AT32" s="639"/>
      <c r="AU32" s="640"/>
    </row>
    <row r="33" spans="2:47" s="218" customFormat="1" ht="4.5" customHeight="1" x14ac:dyDescent="0.25">
      <c r="B33" s="219"/>
      <c r="C33" s="77"/>
      <c r="D33" s="260"/>
      <c r="E33" s="325"/>
      <c r="F33" s="325"/>
      <c r="G33" s="278"/>
      <c r="H33" s="655"/>
      <c r="I33" s="230"/>
      <c r="J33" s="46"/>
      <c r="K33" s="25"/>
      <c r="L33" s="25"/>
      <c r="M33" s="25"/>
      <c r="N33" s="25"/>
      <c r="O33" s="25"/>
      <c r="P33" s="26"/>
      <c r="Q33" s="26"/>
      <c r="R33" s="220"/>
      <c r="S33" s="220"/>
      <c r="T33" s="220"/>
      <c r="U33" s="25"/>
      <c r="V33" s="26"/>
      <c r="W33" s="231"/>
      <c r="X33" s="231"/>
      <c r="Y33" s="25"/>
      <c r="Z33" s="25"/>
      <c r="AA33" s="25"/>
      <c r="AB33" s="25"/>
      <c r="AC33" s="25"/>
      <c r="AD33" s="26"/>
      <c r="AE33" s="25"/>
      <c r="AF33" s="26"/>
      <c r="AG33" s="25"/>
      <c r="AH33" s="25"/>
      <c r="AI33" s="25"/>
      <c r="AJ33" s="26"/>
      <c r="AK33" s="26"/>
      <c r="AL33" s="46"/>
      <c r="AM33" s="46"/>
      <c r="AN33" s="25"/>
      <c r="AO33" s="34"/>
      <c r="AR33" s="638"/>
      <c r="AS33" s="639"/>
      <c r="AT33" s="639"/>
      <c r="AU33" s="640"/>
    </row>
    <row r="34" spans="2:47" s="218" customFormat="1" ht="4.5" customHeight="1" x14ac:dyDescent="0.25">
      <c r="B34" s="219"/>
      <c r="C34" s="25"/>
      <c r="D34" s="26"/>
      <c r="E34" s="223"/>
      <c r="F34" s="224"/>
      <c r="G34" s="232"/>
      <c r="H34" s="247"/>
      <c r="I34" s="247"/>
      <c r="J34" s="46"/>
      <c r="K34" s="25"/>
      <c r="L34" s="25"/>
      <c r="M34" s="25"/>
      <c r="N34" s="25"/>
      <c r="O34" s="25"/>
      <c r="P34" s="26"/>
      <c r="Q34" s="26"/>
      <c r="R34" s="220"/>
      <c r="S34" s="220"/>
      <c r="T34" s="220"/>
      <c r="U34" s="25"/>
      <c r="V34" s="26"/>
      <c r="W34" s="231"/>
      <c r="X34" s="231"/>
      <c r="Y34" s="25"/>
      <c r="Z34" s="25"/>
      <c r="AA34" s="25"/>
      <c r="AB34" s="25"/>
      <c r="AC34" s="25"/>
      <c r="AD34" s="26"/>
      <c r="AE34" s="25"/>
      <c r="AF34" s="26"/>
      <c r="AG34" s="25"/>
      <c r="AH34" s="25"/>
      <c r="AI34" s="25"/>
      <c r="AJ34" s="26"/>
      <c r="AK34" s="26"/>
      <c r="AL34" s="46"/>
      <c r="AM34" s="46"/>
      <c r="AN34" s="25"/>
      <c r="AO34" s="34"/>
      <c r="AR34" s="638"/>
      <c r="AS34" s="639"/>
      <c r="AT34" s="639"/>
      <c r="AU34" s="640"/>
    </row>
    <row r="35" spans="2:47" s="218" customFormat="1" ht="4.5" customHeight="1" x14ac:dyDescent="0.25">
      <c r="B35" s="219"/>
      <c r="C35" s="72"/>
      <c r="D35" s="255"/>
      <c r="E35" s="255"/>
      <c r="F35" s="256"/>
      <c r="G35" s="257"/>
      <c r="H35" s="258"/>
      <c r="I35" s="247"/>
      <c r="J35" s="46"/>
      <c r="K35" s="25"/>
      <c r="L35" s="25"/>
      <c r="M35" s="25"/>
      <c r="N35" s="25"/>
      <c r="O35" s="25"/>
      <c r="P35" s="26"/>
      <c r="Q35" s="26"/>
      <c r="R35" s="220"/>
      <c r="S35" s="220"/>
      <c r="T35" s="220"/>
      <c r="U35" s="25"/>
      <c r="V35" s="26"/>
      <c r="W35" s="231"/>
      <c r="X35" s="231"/>
      <c r="Y35" s="25"/>
      <c r="Z35" s="25"/>
      <c r="AA35" s="25"/>
      <c r="AB35" s="25"/>
      <c r="AC35" s="25"/>
      <c r="AD35" s="26"/>
      <c r="AE35" s="25"/>
      <c r="AF35" s="26"/>
      <c r="AG35" s="25"/>
      <c r="AH35" s="25"/>
      <c r="AI35" s="25"/>
      <c r="AJ35" s="26"/>
      <c r="AK35" s="26"/>
      <c r="AL35" s="46"/>
      <c r="AM35" s="46"/>
      <c r="AN35" s="25"/>
      <c r="AO35" s="34"/>
      <c r="AR35" s="638"/>
      <c r="AS35" s="639"/>
      <c r="AT35" s="639"/>
      <c r="AU35" s="640"/>
    </row>
    <row r="36" spans="2:47" ht="15" customHeight="1" x14ac:dyDescent="0.25">
      <c r="B36" s="16"/>
      <c r="C36" s="216" t="s">
        <v>25</v>
      </c>
      <c r="D36" s="38"/>
      <c r="E36" s="40" t="s">
        <v>240</v>
      </c>
      <c r="F36" s="1159" t="str">
        <f>IF(ISERROR(IF($AL$7*AL9&lt;&gt;0,($AL$7-AL9)/$AL$7*100,"0,0 %")),"",IF($AL$7*AL9&lt;&gt;0,($AL$7-AL9)/$AL$7*100,"0,0 %"))</f>
        <v/>
      </c>
      <c r="G36" s="1160"/>
      <c r="H36" s="259"/>
      <c r="I36" s="247"/>
      <c r="J36" s="4"/>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4"/>
      <c r="AL36" s="3"/>
      <c r="AM36" s="4"/>
      <c r="AN36" s="3"/>
      <c r="AO36" s="17"/>
      <c r="AR36" s="638"/>
      <c r="AS36" s="639"/>
      <c r="AT36" s="642"/>
      <c r="AU36" s="640"/>
    </row>
    <row r="37" spans="2:47" ht="4.5" customHeight="1" x14ac:dyDescent="0.25">
      <c r="B37" s="16"/>
      <c r="C37" s="75"/>
      <c r="D37" s="38"/>
      <c r="E37" s="39"/>
      <c r="F37" s="39"/>
      <c r="G37" s="39"/>
      <c r="H37" s="76"/>
      <c r="I37" s="25"/>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17"/>
      <c r="AR37" s="638"/>
      <c r="AS37" s="639"/>
      <c r="AT37" s="639"/>
      <c r="AU37" s="640"/>
    </row>
    <row r="38" spans="2:47" ht="15" customHeight="1" x14ac:dyDescent="0.25">
      <c r="B38" s="16"/>
      <c r="C38" s="75"/>
      <c r="D38" s="38"/>
      <c r="E38" s="40" t="s">
        <v>241</v>
      </c>
      <c r="F38" s="1159" t="str">
        <f>IF(ISERROR(F36*0.81),"",F36*0.81)</f>
        <v/>
      </c>
      <c r="G38" s="1160"/>
      <c r="H38" s="259"/>
      <c r="I38" s="247"/>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17"/>
      <c r="AR38" s="638"/>
      <c r="AS38" s="639"/>
      <c r="AT38" s="639"/>
      <c r="AU38" s="640"/>
    </row>
    <row r="39" spans="2:47" ht="4.5" customHeight="1" x14ac:dyDescent="0.25">
      <c r="B39" s="16"/>
      <c r="C39" s="75"/>
      <c r="D39" s="38"/>
      <c r="E39" s="39"/>
      <c r="F39" s="39"/>
      <c r="G39" s="39"/>
      <c r="H39" s="76"/>
      <c r="I39" s="25"/>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17"/>
      <c r="AR39" s="638"/>
      <c r="AS39" s="639"/>
      <c r="AT39" s="639"/>
      <c r="AU39" s="640"/>
    </row>
    <row r="40" spans="2:47" ht="15" customHeight="1" x14ac:dyDescent="0.25">
      <c r="B40" s="16"/>
      <c r="C40" s="216" t="s">
        <v>25</v>
      </c>
      <c r="D40" s="38"/>
      <c r="E40" s="40" t="s">
        <v>242</v>
      </c>
      <c r="F40" s="1159" t="str">
        <f>IF(ISERROR(IF($AL$7*T9&lt;&gt;0,($AL$7-T9)/$AL$7*100,"0,0 %")),"",IF($AL$7*T9&lt;&gt;0,($AL$7-T9)/$AL$7*100,"0,0 %"))</f>
        <v/>
      </c>
      <c r="G40" s="1160"/>
      <c r="H40" s="259"/>
      <c r="I40" s="247"/>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17"/>
      <c r="AR40" s="638"/>
      <c r="AS40" s="639"/>
      <c r="AT40" s="639"/>
      <c r="AU40" s="640"/>
    </row>
    <row r="41" spans="2:47" ht="4.5" customHeight="1" x14ac:dyDescent="0.25">
      <c r="B41" s="16"/>
      <c r="C41" s="75"/>
      <c r="D41" s="38"/>
      <c r="E41" s="39"/>
      <c r="F41" s="39"/>
      <c r="G41" s="39"/>
      <c r="H41" s="76"/>
      <c r="I41" s="25"/>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17"/>
      <c r="AR41" s="638"/>
      <c r="AS41" s="639"/>
      <c r="AT41" s="639"/>
      <c r="AU41" s="640"/>
    </row>
    <row r="42" spans="2:47" ht="15" customHeight="1" x14ac:dyDescent="0.25">
      <c r="B42" s="16"/>
      <c r="C42" s="75"/>
      <c r="D42" s="38"/>
      <c r="E42" s="40" t="s">
        <v>243</v>
      </c>
      <c r="F42" s="1159" t="str">
        <f>IF(ISERROR(F40*0.81),"",F40*0.81)</f>
        <v/>
      </c>
      <c r="G42" s="1160"/>
      <c r="H42" s="259"/>
      <c r="I42" s="247"/>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17"/>
      <c r="AR42" s="638"/>
      <c r="AS42" s="639"/>
      <c r="AT42" s="639"/>
      <c r="AU42" s="640"/>
    </row>
    <row r="43" spans="2:47" ht="4.5" customHeight="1" x14ac:dyDescent="0.25">
      <c r="B43" s="16"/>
      <c r="C43" s="75"/>
      <c r="D43" s="38"/>
      <c r="E43" s="39"/>
      <c r="F43" s="39"/>
      <c r="G43" s="39"/>
      <c r="H43" s="76"/>
      <c r="I43" s="25"/>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17"/>
      <c r="AR43" s="638"/>
      <c r="AS43" s="639"/>
      <c r="AT43" s="639"/>
      <c r="AU43" s="640"/>
    </row>
    <row r="44" spans="2:47" ht="15" customHeight="1" x14ac:dyDescent="0.25">
      <c r="B44" s="16"/>
      <c r="C44" s="75"/>
      <c r="D44" s="38"/>
      <c r="E44" s="40" t="s">
        <v>244</v>
      </c>
      <c r="F44" s="1159" t="str">
        <f>IF(ISERROR(IF(AE7*AL7&lt;&gt;0,(AE7+'sud-journal'!N87)*AL7*(((4.13*AL7)+997)/1000)/T7,"0,0 %")),"",IF(AE7*AL7&lt;&gt;0,(AE7+'sud-journal'!N87)*AL7*(((4.13*AL7)+997)/1000)/T7,"0,0 %"))</f>
        <v/>
      </c>
      <c r="G44" s="1160"/>
      <c r="H44" s="259"/>
      <c r="I44" s="247"/>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17"/>
      <c r="AR44" s="638"/>
      <c r="AS44" s="639"/>
      <c r="AT44" s="639"/>
      <c r="AU44" s="640"/>
    </row>
    <row r="45" spans="2:47" ht="4.5" customHeight="1" x14ac:dyDescent="0.25">
      <c r="B45" s="16"/>
      <c r="C45" s="75"/>
      <c r="D45" s="38"/>
      <c r="E45" s="39"/>
      <c r="F45" s="39"/>
      <c r="G45" s="39"/>
      <c r="H45" s="76"/>
      <c r="I45" s="25"/>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17"/>
      <c r="AR45" s="638"/>
      <c r="AS45" s="639"/>
      <c r="AT45" s="639"/>
      <c r="AU45" s="640"/>
    </row>
    <row r="46" spans="2:47" ht="15" customHeight="1" x14ac:dyDescent="0.25">
      <c r="B46" s="16"/>
      <c r="C46" s="216" t="s">
        <v>25</v>
      </c>
      <c r="D46" s="38"/>
      <c r="E46" s="40" t="s">
        <v>108</v>
      </c>
      <c r="F46" s="1148" t="str">
        <f>IF(ISERROR((0.5*0.81*(AL7-AL9))/0.795),"",(0.5*0.81*(AL7-AL9))/0.795)</f>
        <v/>
      </c>
      <c r="G46" s="1149"/>
      <c r="H46" s="76"/>
      <c r="I46" s="25"/>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17"/>
      <c r="AR46" s="638"/>
      <c r="AS46" s="639"/>
      <c r="AT46" s="639"/>
      <c r="AU46" s="640"/>
    </row>
    <row r="47" spans="2:47" ht="4.5" customHeight="1" x14ac:dyDescent="0.25">
      <c r="B47" s="16"/>
      <c r="C47" s="77"/>
      <c r="D47" s="260"/>
      <c r="E47" s="254"/>
      <c r="F47" s="254"/>
      <c r="G47" s="54"/>
      <c r="H47" s="79"/>
      <c r="I47" s="25"/>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17"/>
      <c r="AR47" s="638"/>
      <c r="AS47" s="639"/>
      <c r="AT47" s="639"/>
      <c r="AU47" s="640"/>
    </row>
    <row r="48" spans="2:47" ht="14.25" customHeight="1" thickBot="1" x14ac:dyDescent="0.3">
      <c r="B48" s="18"/>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21"/>
      <c r="AR48" s="638"/>
      <c r="AS48" s="639"/>
      <c r="AT48" s="639"/>
      <c r="AU48" s="640"/>
    </row>
    <row r="49" spans="44:47" x14ac:dyDescent="0.25">
      <c r="AR49" s="643"/>
      <c r="AS49" s="644"/>
      <c r="AT49" s="644"/>
      <c r="AU49" s="645"/>
    </row>
  </sheetData>
  <sheetProtection algorithmName="SHA-512" hashValue="QGbqIr/l8RsMyzCaXSXWgMo76jnyeCnJEKBhsP3UyNSWhG9Ga9+Jv1x+1WTAk2y3CuH8+PA2UvP9pQYZ7H1f8w==" saltValue="KN4EmRTSz4mpjx5Nlk4e4Q==" spinCount="100000" sheet="1" selectLockedCells="1"/>
  <mergeCells count="24">
    <mergeCell ref="F46:G46"/>
    <mergeCell ref="F28:G28"/>
    <mergeCell ref="F30:G30"/>
    <mergeCell ref="F32:G32"/>
    <mergeCell ref="AA9:AC9"/>
    <mergeCell ref="F36:G36"/>
    <mergeCell ref="F38:G38"/>
    <mergeCell ref="F40:G40"/>
    <mergeCell ref="F42:G42"/>
    <mergeCell ref="F44:G44"/>
    <mergeCell ref="D9:L9"/>
    <mergeCell ref="G11:H11"/>
    <mergeCell ref="T9:V9"/>
    <mergeCell ref="E7:F7"/>
    <mergeCell ref="T7:V7"/>
    <mergeCell ref="AE7:AG7"/>
    <mergeCell ref="AL7:AN7"/>
    <mergeCell ref="AA7:AC7"/>
    <mergeCell ref="H7:P7"/>
    <mergeCell ref="AE9:AG9"/>
    <mergeCell ref="AL9:AN9"/>
    <mergeCell ref="K2:AD3"/>
    <mergeCell ref="AL3:AO3"/>
    <mergeCell ref="AL4:AO4"/>
  </mergeCells>
  <printOptions horizontalCentered="1"/>
  <pageMargins left="0.70866141732283472" right="0.70866141732283472" top="0.59055118110236227" bottom="0.59055118110236227" header="0.31496062992125984" footer="0.31496062992125984"/>
  <pageSetup paperSize="9" orientation="landscape" r:id="rId1"/>
  <headerFooter>
    <oddFooter>&amp;R&amp;"Arial,Fett"www.bierbrauerei.net</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AW45"/>
  <sheetViews>
    <sheetView showGridLines="0" showRowColHeaders="0" showRuler="0" showWhiteSpace="0" zoomScale="120" zoomScaleNormal="120" zoomScaleSheetLayoutView="120" zoomScalePageLayoutView="120" workbookViewId="0">
      <selection activeCell="G9" sqref="G9"/>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7" width="7.109375" style="2" customWidth="1"/>
    <col min="8" max="8" width="3.109375" style="2" customWidth="1"/>
    <col min="9" max="9" width="2.5546875" style="2" customWidth="1"/>
    <col min="10" max="10" width="4.33203125" style="2" customWidth="1"/>
    <col min="11" max="11" width="1" style="2" customWidth="1"/>
    <col min="12" max="15" width="3.109375" style="2" customWidth="1"/>
    <col min="16" max="16" width="1" style="2" customWidth="1"/>
    <col min="17" max="18" width="3" style="2" customWidth="1"/>
    <col min="19" max="19" width="3.109375" style="2" customWidth="1"/>
    <col min="20" max="20" width="1" style="2" customWidth="1"/>
    <col min="21" max="21" width="3.109375" style="2" customWidth="1"/>
    <col min="22" max="22" width="4.6640625" style="2" customWidth="1"/>
    <col min="23" max="23" width="3.6640625" style="2" customWidth="1"/>
    <col min="24" max="25" width="5.5546875" style="2" customWidth="1"/>
    <col min="26" max="26" width="3.109375" style="2" customWidth="1"/>
    <col min="27" max="27" width="1" style="2" customWidth="1"/>
    <col min="28" max="28" width="3" style="2" customWidth="1"/>
    <col min="29" max="29" width="1" style="2" customWidth="1"/>
    <col min="30" max="30" width="3" style="2" customWidth="1"/>
    <col min="31" max="31" width="2.88671875" style="2" customWidth="1"/>
    <col min="32" max="32" width="3.44140625" style="2" customWidth="1"/>
    <col min="33" max="33" width="1" style="2" customWidth="1"/>
    <col min="34" max="37" width="3.109375" style="2" customWidth="1"/>
    <col min="38" max="38" width="1" style="2" customWidth="1"/>
    <col min="39" max="39" width="2.109375" style="2" customWidth="1"/>
    <col min="40" max="42" width="1" style="2" customWidth="1"/>
    <col min="43" max="43" width="3.109375" style="2" customWidth="1"/>
    <col min="44" max="44" width="0.88671875" style="2" customWidth="1"/>
    <col min="45" max="48" width="2.88671875" style="2"/>
    <col min="49" max="51" width="4.33203125" style="2" bestFit="1" customWidth="1"/>
    <col min="52" max="52" width="4" style="2" bestFit="1" customWidth="1"/>
    <col min="53" max="67" width="4.33203125" style="2" bestFit="1" customWidth="1"/>
    <col min="68" max="16384" width="2.88671875" style="2"/>
  </cols>
  <sheetData>
    <row r="1" spans="1:49" ht="6" customHeight="1" thickBot="1" x14ac:dyDescent="0.3"/>
    <row r="2" spans="1:49" ht="15" customHeight="1" x14ac:dyDescent="0.25">
      <c r="B2" s="298"/>
      <c r="C2" s="245"/>
      <c r="D2" s="314"/>
      <c r="E2" s="245"/>
      <c r="F2" s="245"/>
      <c r="G2" s="303"/>
      <c r="H2" s="1048" t="s">
        <v>246</v>
      </c>
      <c r="I2" s="1049"/>
      <c r="J2" s="1049"/>
      <c r="K2" s="1049"/>
      <c r="L2" s="1049"/>
      <c r="M2" s="1049"/>
      <c r="N2" s="1049"/>
      <c r="O2" s="1049"/>
      <c r="P2" s="1049"/>
      <c r="Q2" s="1049"/>
      <c r="R2" s="1049"/>
      <c r="S2" s="1049"/>
      <c r="T2" s="1049"/>
      <c r="U2" s="1049"/>
      <c r="V2" s="1049"/>
      <c r="W2" s="1049"/>
      <c r="X2" s="1049"/>
      <c r="Y2" s="1049"/>
      <c r="Z2" s="1049"/>
      <c r="AA2" s="1049"/>
      <c r="AB2" s="1049"/>
      <c r="AC2" s="1049"/>
      <c r="AD2" s="1050"/>
      <c r="AE2" s="6"/>
      <c r="AF2" s="6"/>
      <c r="AG2" s="6"/>
      <c r="AH2" s="6"/>
      <c r="AI2" s="6"/>
      <c r="AJ2" s="6"/>
      <c r="AK2" s="6"/>
      <c r="AL2" s="6"/>
      <c r="AM2" s="6"/>
      <c r="AN2" s="6"/>
      <c r="AO2" s="6"/>
      <c r="AP2" s="6"/>
      <c r="AQ2" s="6"/>
      <c r="AR2" s="67" t="s">
        <v>17</v>
      </c>
    </row>
    <row r="3" spans="1:49" ht="15" customHeight="1" x14ac:dyDescent="0.25">
      <c r="B3" s="299"/>
      <c r="C3" s="234"/>
      <c r="D3" s="506"/>
      <c r="E3" s="506"/>
      <c r="F3" s="234"/>
      <c r="G3" s="304"/>
      <c r="H3" s="1051"/>
      <c r="I3" s="1052"/>
      <c r="J3" s="1052"/>
      <c r="K3" s="1052"/>
      <c r="L3" s="1052"/>
      <c r="M3" s="1052"/>
      <c r="N3" s="1052"/>
      <c r="O3" s="1052"/>
      <c r="P3" s="1052"/>
      <c r="Q3" s="1052"/>
      <c r="R3" s="1052"/>
      <c r="S3" s="1052"/>
      <c r="T3" s="1052"/>
      <c r="U3" s="1052"/>
      <c r="V3" s="1052"/>
      <c r="W3" s="1052"/>
      <c r="X3" s="1052"/>
      <c r="Y3" s="1052"/>
      <c r="Z3" s="1052"/>
      <c r="AA3" s="1052"/>
      <c r="AB3" s="1052"/>
      <c r="AC3" s="1052"/>
      <c r="AD3" s="1053"/>
      <c r="AE3" s="3"/>
      <c r="AF3" s="3"/>
      <c r="AG3" s="3"/>
      <c r="AH3" s="3"/>
      <c r="AI3" s="3"/>
      <c r="AJ3" s="4"/>
      <c r="AK3" s="4" t="s">
        <v>18</v>
      </c>
      <c r="AL3" s="1130">
        <f>vorbereitung!AE3</f>
        <v>43369</v>
      </c>
      <c r="AM3" s="1130"/>
      <c r="AN3" s="1130"/>
      <c r="AO3" s="1130"/>
      <c r="AP3" s="1130"/>
      <c r="AQ3" s="1130"/>
      <c r="AR3" s="1131"/>
    </row>
    <row r="4" spans="1:49" ht="15" customHeight="1" thickBot="1" x14ac:dyDescent="0.3">
      <c r="B4" s="300"/>
      <c r="C4" s="246"/>
      <c r="D4" s="315"/>
      <c r="E4" s="246"/>
      <c r="F4" s="246"/>
      <c r="G4" s="305"/>
      <c r="H4" s="302"/>
      <c r="I4" s="19"/>
      <c r="J4" s="19"/>
      <c r="K4" s="19"/>
      <c r="L4" s="19"/>
      <c r="M4" s="19"/>
      <c r="N4" s="19"/>
      <c r="O4" s="19"/>
      <c r="P4" s="19"/>
      <c r="Q4" s="19"/>
      <c r="R4" s="19"/>
      <c r="S4" s="19"/>
      <c r="T4" s="19"/>
      <c r="U4" s="19"/>
      <c r="V4" s="19"/>
      <c r="W4" s="19"/>
      <c r="X4" s="19"/>
      <c r="Y4" s="19"/>
      <c r="Z4" s="19"/>
      <c r="AA4" s="19"/>
      <c r="AB4" s="19"/>
      <c r="AC4" s="19"/>
      <c r="AD4" s="301"/>
      <c r="AE4" s="19"/>
      <c r="AF4" s="19"/>
      <c r="AG4" s="19"/>
      <c r="AH4" s="19"/>
      <c r="AI4" s="19"/>
      <c r="AJ4" s="20"/>
      <c r="AK4" s="20" t="s">
        <v>26</v>
      </c>
      <c r="AL4" s="1132">
        <f>vorbereitung!AE4</f>
        <v>43320</v>
      </c>
      <c r="AM4" s="1132"/>
      <c r="AN4" s="1132"/>
      <c r="AO4" s="1132"/>
      <c r="AP4" s="1132"/>
      <c r="AQ4" s="1132"/>
      <c r="AR4" s="1133"/>
    </row>
    <row r="5" spans="1:49" ht="4.5" customHeight="1" thickBot="1" x14ac:dyDescent="0.3">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9" ht="4.5" customHeight="1" x14ac:dyDescent="0.2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7"/>
    </row>
    <row r="7" spans="1:49" ht="15" customHeight="1" x14ac:dyDescent="0.25">
      <c r="B7" s="16"/>
      <c r="C7" s="235" t="s">
        <v>25</v>
      </c>
      <c r="D7" s="4" t="s">
        <v>231</v>
      </c>
      <c r="E7" s="1181" t="str">
        <f>IF(ISBLANK(vorbereitung!O7),"",vorbereitung!O7)</f>
        <v/>
      </c>
      <c r="F7" s="1182"/>
      <c r="G7" s="3"/>
      <c r="H7" s="4" t="s">
        <v>232</v>
      </c>
      <c r="I7" s="1072" t="str">
        <f>IF(ISBLANK(rezeptkarte!D7),"",rezeptkarte!D7)</f>
        <v/>
      </c>
      <c r="J7" s="1073"/>
      <c r="K7" s="1073"/>
      <c r="L7" s="1073"/>
      <c r="M7" s="1073"/>
      <c r="N7" s="1073"/>
      <c r="O7" s="1073"/>
      <c r="P7" s="1073"/>
      <c r="Q7" s="1073"/>
      <c r="R7" s="1073"/>
      <c r="S7" s="1074"/>
      <c r="T7" s="62"/>
      <c r="U7" s="3"/>
      <c r="V7" s="3"/>
      <c r="W7" s="3"/>
      <c r="X7" s="4" t="s">
        <v>234</v>
      </c>
      <c r="Y7" s="1165" t="str">
        <f>IF(ISBLANK(gaerdiagramm!AA9),"",gaerdiagramm!AA9)</f>
        <v/>
      </c>
      <c r="Z7" s="1166"/>
      <c r="AA7" s="1167"/>
      <c r="AB7" s="22"/>
      <c r="AC7" s="4" t="s">
        <v>9</v>
      </c>
      <c r="AD7" s="1139" t="str">
        <f>IF(ISBLANK(gaerdiagramm!AE9),"",gaerdiagramm!AE9)</f>
        <v/>
      </c>
      <c r="AE7" s="1140"/>
      <c r="AF7" s="1141"/>
      <c r="AG7" s="247" t="s">
        <v>281</v>
      </c>
      <c r="AH7" s="3"/>
      <c r="AI7" s="3"/>
      <c r="AJ7" s="4"/>
      <c r="AK7" s="4"/>
      <c r="AL7" s="1142" t="str">
        <f>IF(ISBLANK(gaerdiagramm!AL9),"",gaerdiagramm!AL9)</f>
        <v/>
      </c>
      <c r="AM7" s="1143"/>
      <c r="AN7" s="1143"/>
      <c r="AO7" s="1143"/>
      <c r="AP7" s="1143"/>
      <c r="AQ7" s="1144"/>
      <c r="AR7" s="17"/>
    </row>
    <row r="8" spans="1:49" ht="4.5" customHeight="1" x14ac:dyDescent="0.25">
      <c r="B8" s="16"/>
      <c r="C8" s="3"/>
      <c r="D8" s="3"/>
      <c r="E8" s="3"/>
      <c r="F8" s="3"/>
      <c r="G8" s="3"/>
      <c r="H8" s="25"/>
      <c r="I8" s="3"/>
      <c r="J8" s="3"/>
      <c r="K8" s="3"/>
      <c r="L8" s="3"/>
      <c r="M8" s="3"/>
      <c r="N8" s="3"/>
      <c r="O8" s="3"/>
      <c r="P8" s="3"/>
      <c r="Q8" s="3"/>
      <c r="R8" s="3"/>
      <c r="S8" s="3"/>
      <c r="T8" s="3"/>
      <c r="U8" s="3"/>
      <c r="V8" s="3"/>
      <c r="W8" s="3"/>
      <c r="X8" s="3"/>
      <c r="Y8" s="3"/>
      <c r="Z8" s="3"/>
      <c r="AA8" s="3"/>
      <c r="AB8" s="3"/>
      <c r="AC8" s="3"/>
      <c r="AD8" s="3"/>
      <c r="AE8" s="3"/>
      <c r="AF8" s="3"/>
      <c r="AG8" s="35"/>
      <c r="AH8" s="3"/>
      <c r="AI8" s="3"/>
      <c r="AJ8" s="3"/>
      <c r="AK8" s="3"/>
      <c r="AL8" s="3"/>
      <c r="AM8" s="3"/>
      <c r="AN8" s="3"/>
      <c r="AO8" s="3"/>
      <c r="AP8" s="3"/>
      <c r="AQ8" s="3"/>
      <c r="AR8" s="17"/>
    </row>
    <row r="9" spans="1:49" ht="15" customHeight="1" x14ac:dyDescent="0.25">
      <c r="B9" s="16"/>
      <c r="C9" s="27"/>
      <c r="D9" s="27" t="s">
        <v>247</v>
      </c>
      <c r="E9" s="316" t="str">
        <f>IF(ISBLANK('sud-journal'!AD91),"",'sud-journal'!AD91)</f>
        <v/>
      </c>
      <c r="F9" s="4" t="s">
        <v>245</v>
      </c>
      <c r="G9" s="837"/>
      <c r="H9" s="3"/>
      <c r="I9" s="3"/>
      <c r="J9" s="25"/>
      <c r="K9" s="25"/>
      <c r="L9" s="25"/>
      <c r="M9" s="25"/>
      <c r="N9" s="25"/>
      <c r="O9" s="4"/>
      <c r="P9" s="27" t="s">
        <v>388</v>
      </c>
      <c r="Q9" s="1142" t="str">
        <f>IF(ISBLANK(gaerdiagramm!T9),"",gaerdiagramm!T9)</f>
        <v/>
      </c>
      <c r="R9" s="1143"/>
      <c r="S9" s="1144"/>
      <c r="T9" s="3"/>
      <c r="U9" s="4"/>
      <c r="V9" s="4"/>
      <c r="W9" s="4"/>
      <c r="X9" s="4" t="s">
        <v>248</v>
      </c>
      <c r="Y9" s="1156"/>
      <c r="Z9" s="1157"/>
      <c r="AA9" s="1158"/>
      <c r="AB9" s="25"/>
      <c r="AC9" s="4" t="s">
        <v>9</v>
      </c>
      <c r="AD9" s="1183"/>
      <c r="AE9" s="1184"/>
      <c r="AF9" s="1185"/>
      <c r="AG9" s="247" t="s">
        <v>281</v>
      </c>
      <c r="AH9" s="25"/>
      <c r="AI9" s="4"/>
      <c r="AJ9" s="3"/>
      <c r="AK9" s="3"/>
      <c r="AL9" s="1127"/>
      <c r="AM9" s="1128"/>
      <c r="AN9" s="1128"/>
      <c r="AO9" s="1128"/>
      <c r="AP9" s="1128"/>
      <c r="AQ9" s="1129"/>
      <c r="AR9" s="17"/>
      <c r="AT9" s="218"/>
      <c r="AU9" s="218"/>
      <c r="AV9" s="218"/>
      <c r="AW9" s="218"/>
    </row>
    <row r="10" spans="1:49" s="218" customFormat="1" ht="5.25" customHeight="1" x14ac:dyDescent="0.25">
      <c r="B10" s="219"/>
      <c r="C10" s="27"/>
      <c r="D10" s="27"/>
      <c r="E10" s="308"/>
      <c r="F10" s="236"/>
      <c r="G10" s="217"/>
      <c r="H10" s="27"/>
      <c r="I10" s="307"/>
      <c r="J10" s="307"/>
      <c r="K10" s="25"/>
      <c r="L10" s="25"/>
      <c r="M10" s="25"/>
      <c r="N10" s="26"/>
      <c r="O10" s="230"/>
      <c r="P10" s="230"/>
      <c r="Q10" s="230"/>
      <c r="R10" s="230"/>
      <c r="S10" s="25"/>
      <c r="T10" s="26"/>
      <c r="U10" s="26"/>
      <c r="V10" s="26"/>
      <c r="W10" s="26"/>
      <c r="X10" s="309"/>
      <c r="Y10" s="309"/>
      <c r="Z10" s="309"/>
      <c r="AA10" s="25"/>
      <c r="AB10" s="26"/>
      <c r="AC10" s="230"/>
      <c r="AD10" s="230"/>
      <c r="AE10" s="230"/>
      <c r="AF10" s="25"/>
      <c r="AG10" s="25"/>
      <c r="AH10" s="26"/>
      <c r="AI10" s="25"/>
      <c r="AJ10" s="26"/>
      <c r="AK10" s="308"/>
      <c r="AL10" s="308"/>
      <c r="AM10" s="308"/>
      <c r="AN10" s="308"/>
      <c r="AO10" s="308"/>
      <c r="AP10" s="308"/>
      <c r="AQ10" s="308"/>
      <c r="AR10" s="34"/>
    </row>
    <row r="11" spans="1:49" ht="15" customHeight="1" x14ac:dyDescent="0.25">
      <c r="B11" s="16"/>
      <c r="C11" s="27"/>
      <c r="D11" s="27" t="s">
        <v>530</v>
      </c>
      <c r="E11" s="838"/>
      <c r="F11" s="26" t="s">
        <v>11</v>
      </c>
      <c r="G11" s="553">
        <f>IF(ISERROR(E11+rezeptkarte!N97),"",E11+rezeptkarte!N97)</f>
        <v>0</v>
      </c>
      <c r="H11" s="27"/>
      <c r="I11" s="1168">
        <f>IF(ISBLANK(rezeptkarte!Q97),"",rezeptkarte!Q97)</f>
        <v>0</v>
      </c>
      <c r="J11" s="1170"/>
      <c r="K11" s="25"/>
      <c r="L11" s="1039" t="str">
        <f>IF(ISBLANK(rezeptkarte!V97),"",rezeptkarte!V97)</f>
        <v/>
      </c>
      <c r="M11" s="1040"/>
      <c r="N11" s="1040"/>
      <c r="O11" s="1040"/>
      <c r="P11" s="1040"/>
      <c r="Q11" s="1040"/>
      <c r="R11" s="1040"/>
      <c r="S11" s="1041"/>
      <c r="T11" s="26"/>
      <c r="U11" s="1171" t="str">
        <f>IF(ISBLANK(rezeptkarte!AE97),"",rezeptkarte!AE97)</f>
        <v/>
      </c>
      <c r="V11" s="1173"/>
      <c r="W11" s="26"/>
      <c r="X11" s="309"/>
      <c r="Y11" s="309"/>
      <c r="Z11" s="1168">
        <f>IF(ISBLANK(rezeptkarte!Q99),"",rezeptkarte!Q99)</f>
        <v>0</v>
      </c>
      <c r="AA11" s="1169"/>
      <c r="AB11" s="1170"/>
      <c r="AC11" s="25"/>
      <c r="AD11" s="1039" t="str">
        <f>IF(ISBLANK(rezeptkarte!V99),"",rezeptkarte!V99)</f>
        <v/>
      </c>
      <c r="AE11" s="1040"/>
      <c r="AF11" s="1040"/>
      <c r="AG11" s="1040"/>
      <c r="AH11" s="1040"/>
      <c r="AI11" s="1040"/>
      <c r="AJ11" s="1040"/>
      <c r="AK11" s="1041"/>
      <c r="AL11" s="26"/>
      <c r="AM11" s="1171" t="str">
        <f>IF(ISBLANK(rezeptkarte!AE99),"",rezeptkarte!AE99)</f>
        <v/>
      </c>
      <c r="AN11" s="1172"/>
      <c r="AO11" s="1172"/>
      <c r="AP11" s="1172"/>
      <c r="AQ11" s="1173"/>
      <c r="AR11" s="17"/>
      <c r="AT11" s="218"/>
      <c r="AU11" s="218"/>
      <c r="AV11" s="218"/>
      <c r="AW11" s="218"/>
    </row>
    <row r="12" spans="1:49" s="218" customFormat="1" ht="5.25" customHeight="1" x14ac:dyDescent="0.25">
      <c r="B12" s="219"/>
      <c r="C12" s="27"/>
      <c r="D12" s="27"/>
      <c r="E12" s="308"/>
      <c r="F12" s="236"/>
      <c r="G12" s="217"/>
      <c r="H12" s="27"/>
      <c r="I12" s="307"/>
      <c r="J12" s="307"/>
      <c r="K12" s="25"/>
      <c r="L12" s="25"/>
      <c r="M12" s="25"/>
      <c r="N12" s="26"/>
      <c r="O12" s="230"/>
      <c r="P12" s="230"/>
      <c r="Q12" s="230"/>
      <c r="R12" s="230"/>
      <c r="S12" s="25"/>
      <c r="T12" s="26"/>
      <c r="U12" s="26"/>
      <c r="V12" s="26"/>
      <c r="W12" s="26"/>
      <c r="X12" s="309"/>
      <c r="Y12" s="309"/>
      <c r="Z12" s="309"/>
      <c r="AA12" s="25"/>
      <c r="AB12" s="26"/>
      <c r="AC12" s="230"/>
      <c r="AD12" s="230"/>
      <c r="AE12" s="230"/>
      <c r="AF12" s="25"/>
      <c r="AG12" s="25"/>
      <c r="AH12" s="26"/>
      <c r="AI12" s="25"/>
      <c r="AJ12" s="26"/>
      <c r="AK12" s="308"/>
      <c r="AL12" s="308"/>
      <c r="AM12" s="308"/>
      <c r="AN12" s="308"/>
      <c r="AO12" s="308"/>
      <c r="AP12" s="308"/>
      <c r="AQ12" s="308"/>
      <c r="AR12" s="34"/>
    </row>
    <row r="13" spans="1:49" s="218" customFormat="1" ht="5.25" customHeight="1" x14ac:dyDescent="0.25">
      <c r="B13" s="219"/>
      <c r="C13" s="270"/>
      <c r="D13" s="271"/>
      <c r="E13" s="271"/>
      <c r="F13" s="317"/>
      <c r="G13" s="272"/>
      <c r="H13" s="273"/>
      <c r="I13" s="271"/>
      <c r="J13" s="318"/>
      <c r="K13" s="318"/>
      <c r="L13" s="73"/>
      <c r="M13" s="73"/>
      <c r="N13" s="255"/>
      <c r="O13" s="255"/>
      <c r="P13" s="274"/>
      <c r="Q13" s="274"/>
      <c r="R13" s="280"/>
      <c r="S13" s="73"/>
      <c r="T13" s="255"/>
      <c r="U13" s="255"/>
      <c r="V13" s="255"/>
      <c r="W13" s="255"/>
      <c r="X13" s="319"/>
      <c r="Y13" s="319"/>
      <c r="Z13" s="319"/>
      <c r="AA13" s="73"/>
      <c r="AB13" s="255"/>
      <c r="AC13" s="274"/>
      <c r="AD13" s="274"/>
      <c r="AE13" s="274"/>
      <c r="AF13" s="73"/>
      <c r="AG13" s="73"/>
      <c r="AH13" s="255"/>
      <c r="AI13" s="73"/>
      <c r="AJ13" s="255"/>
      <c r="AK13" s="317"/>
      <c r="AL13" s="317"/>
      <c r="AM13" s="317"/>
      <c r="AN13" s="317"/>
      <c r="AO13" s="317"/>
      <c r="AP13" s="317"/>
      <c r="AQ13" s="320"/>
      <c r="AR13" s="34"/>
    </row>
    <row r="14" spans="1:49" s="237" customFormat="1" ht="15" customHeight="1" x14ac:dyDescent="0.25">
      <c r="B14" s="81"/>
      <c r="C14" s="216" t="s">
        <v>25</v>
      </c>
      <c r="D14" s="238" t="s">
        <v>249</v>
      </c>
      <c r="E14" s="239" t="str">
        <f>IF(ISERROR(IF($E$9*AL9&lt;&gt;0,($E$9-AL9)/$E$9*100,"0,0")),"",IF($E$9*AL9&lt;&gt;0,($E$9-AL9)/$E$9*100,"0,0"))</f>
        <v/>
      </c>
      <c r="F14" s="238" t="s">
        <v>250</v>
      </c>
      <c r="G14" s="239" t="str">
        <f>IF(ISERROR(E14*0.81),"",E14*0.81)</f>
        <v/>
      </c>
      <c r="H14" s="240"/>
      <c r="I14" s="321" t="s">
        <v>242</v>
      </c>
      <c r="J14" s="1159" t="str">
        <f>IF(ISERROR(IF($E$9*Q9&lt;&gt;0,($E$9-Q9)/$E$9*100,"0,0")),"",IF($E$9*Q9&lt;&gt;0,($E$9-Q9)/$E$9*100,"0,0"))</f>
        <v/>
      </c>
      <c r="K14" s="1177"/>
      <c r="L14" s="1160"/>
      <c r="M14" s="322"/>
      <c r="N14" s="40" t="s">
        <v>243</v>
      </c>
      <c r="O14" s="1159" t="str">
        <f>IF(ISERROR(J14*0.81),"",J14*0.81)</f>
        <v/>
      </c>
      <c r="P14" s="1177"/>
      <c r="Q14" s="1160"/>
      <c r="R14" s="281"/>
      <c r="S14" s="248" t="s">
        <v>25</v>
      </c>
      <c r="T14" s="40"/>
      <c r="U14" s="40"/>
      <c r="V14" s="40" t="s">
        <v>251</v>
      </c>
      <c r="W14" s="1163"/>
      <c r="X14" s="1164"/>
      <c r="Y14" s="323"/>
      <c r="Z14" s="241"/>
      <c r="AA14" s="241" t="s">
        <v>252</v>
      </c>
      <c r="AB14" s="1178"/>
      <c r="AC14" s="1179"/>
      <c r="AD14" s="1180"/>
      <c r="AE14" s="560" t="s">
        <v>422</v>
      </c>
      <c r="AF14" s="39"/>
      <c r="AG14" s="40"/>
      <c r="AH14" s="39"/>
      <c r="AI14" s="39"/>
      <c r="AJ14" s="242" t="s">
        <v>548</v>
      </c>
      <c r="AK14" s="1174" t="str">
        <f>IF(W14*AB14&lt;&gt;0,((W14+1.013)*EXP(-10.73797+(2617.25/(AB14+273.15))))*10,"0,00")</f>
        <v>0,00</v>
      </c>
      <c r="AL14" s="1175"/>
      <c r="AM14" s="1175"/>
      <c r="AN14" s="1175"/>
      <c r="AO14" s="1175"/>
      <c r="AP14" s="1176"/>
      <c r="AQ14" s="559"/>
      <c r="AR14" s="243"/>
    </row>
    <row r="15" spans="1:49" s="218" customFormat="1" ht="5.25" customHeight="1" x14ac:dyDescent="0.25">
      <c r="B15" s="219"/>
      <c r="C15" s="275"/>
      <c r="D15" s="276"/>
      <c r="E15" s="276"/>
      <c r="F15" s="324"/>
      <c r="G15" s="277"/>
      <c r="H15" s="278"/>
      <c r="I15" s="276"/>
      <c r="J15" s="325"/>
      <c r="K15" s="325"/>
      <c r="L15" s="78"/>
      <c r="M15" s="78"/>
      <c r="N15" s="260"/>
      <c r="O15" s="260"/>
      <c r="P15" s="279"/>
      <c r="Q15" s="279"/>
      <c r="R15" s="282"/>
      <c r="S15" s="78"/>
      <c r="T15" s="260"/>
      <c r="U15" s="260"/>
      <c r="V15" s="260"/>
      <c r="W15" s="260"/>
      <c r="X15" s="326" t="s">
        <v>547</v>
      </c>
      <c r="Y15" s="326"/>
      <c r="Z15" s="326"/>
      <c r="AA15" s="78"/>
      <c r="AB15" s="260"/>
      <c r="AC15" s="279"/>
      <c r="AD15" s="279"/>
      <c r="AE15" s="279"/>
      <c r="AF15" s="78"/>
      <c r="AG15" s="78"/>
      <c r="AH15" s="260"/>
      <c r="AI15" s="78"/>
      <c r="AJ15" s="260"/>
      <c r="AK15" s="324"/>
      <c r="AL15" s="324"/>
      <c r="AM15" s="324"/>
      <c r="AN15" s="324"/>
      <c r="AO15" s="324"/>
      <c r="AP15" s="324"/>
      <c r="AQ15" s="327"/>
      <c r="AR15" s="34"/>
    </row>
    <row r="16" spans="1:49" s="218" customFormat="1" ht="6" customHeight="1" x14ac:dyDescent="0.25">
      <c r="B16" s="219"/>
      <c r="C16" s="25"/>
      <c r="D16" s="26"/>
      <c r="E16" s="223"/>
      <c r="F16" s="224"/>
      <c r="G16" s="232"/>
      <c r="H16" s="247"/>
      <c r="I16" s="27"/>
      <c r="J16" s="308"/>
      <c r="K16" s="308"/>
      <c r="L16" s="25"/>
      <c r="M16" s="25"/>
      <c r="N16" s="220"/>
      <c r="O16" s="220"/>
      <c r="P16" s="220"/>
      <c r="Q16" s="220"/>
      <c r="R16" s="220"/>
      <c r="S16" s="25"/>
      <c r="T16" s="26"/>
      <c r="U16" s="26"/>
      <c r="V16" s="26"/>
      <c r="W16" s="26"/>
      <c r="X16" s="309"/>
      <c r="Y16" s="309"/>
      <c r="Z16" s="309"/>
      <c r="AA16" s="25"/>
      <c r="AB16" s="26"/>
      <c r="AC16" s="230"/>
      <c r="AD16" s="230"/>
      <c r="AE16" s="230"/>
      <c r="AF16" s="25"/>
      <c r="AG16" s="25"/>
      <c r="AH16" s="26"/>
      <c r="AI16" s="25"/>
      <c r="AJ16" s="26"/>
      <c r="AK16" s="308"/>
      <c r="AL16" s="308"/>
      <c r="AM16" s="308"/>
      <c r="AN16" s="308"/>
      <c r="AO16" s="308"/>
      <c r="AP16" s="308"/>
      <c r="AQ16" s="308"/>
      <c r="AR16" s="34"/>
    </row>
    <row r="17" spans="2:49" ht="15" customHeight="1" x14ac:dyDescent="0.25">
      <c r="B17" s="219"/>
      <c r="C17" s="287"/>
      <c r="D17" s="297" t="s">
        <v>27</v>
      </c>
      <c r="E17" s="289" t="s">
        <v>253</v>
      </c>
      <c r="F17" s="296" t="s">
        <v>254</v>
      </c>
      <c r="G17" s="295" t="s">
        <v>255</v>
      </c>
      <c r="H17" s="247"/>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34"/>
    </row>
    <row r="18" spans="2:49" ht="14.4" customHeight="1" x14ac:dyDescent="0.25">
      <c r="B18" s="219"/>
      <c r="C18" s="293" t="s">
        <v>256</v>
      </c>
      <c r="D18" s="494" t="str">
        <f>IF(ISBLANK(gaerdiagramm!AA9),"",gaerdiagramm!AA9+1)</f>
        <v/>
      </c>
      <c r="E18" s="264"/>
      <c r="F18" s="265"/>
      <c r="G18" s="266"/>
      <c r="H18" s="232"/>
      <c r="I18" s="222"/>
      <c r="J18" s="312"/>
      <c r="K18" s="312"/>
      <c r="L18" s="312"/>
      <c r="M18" s="223"/>
      <c r="N18" s="223"/>
      <c r="O18" s="224"/>
      <c r="P18" s="223"/>
      <c r="Q18" s="225"/>
      <c r="R18" s="225"/>
      <c r="S18" s="225"/>
      <c r="T18" s="225"/>
      <c r="U18" s="223"/>
      <c r="V18" s="224"/>
      <c r="W18" s="223"/>
      <c r="X18" s="44"/>
      <c r="Y18" s="44"/>
      <c r="Z18" s="223"/>
      <c r="AA18" s="225"/>
      <c r="AB18" s="225"/>
      <c r="AC18" s="225"/>
      <c r="AD18" s="223"/>
      <c r="AE18" s="44"/>
      <c r="AF18" s="44"/>
      <c r="AG18" s="223"/>
      <c r="AH18" s="223"/>
      <c r="AI18" s="223"/>
      <c r="AJ18" s="225"/>
      <c r="AK18" s="225"/>
      <c r="AL18" s="225"/>
      <c r="AM18" s="225"/>
      <c r="AN18" s="225"/>
      <c r="AO18" s="225"/>
      <c r="AP18" s="225"/>
      <c r="AQ18" s="44"/>
      <c r="AR18" s="34"/>
      <c r="AT18" s="218"/>
      <c r="AU18" s="218"/>
      <c r="AV18" s="218"/>
      <c r="AW18" s="218"/>
    </row>
    <row r="19" spans="2:49" s="218" customFormat="1" ht="14.4" customHeight="1" x14ac:dyDescent="0.25">
      <c r="B19" s="219"/>
      <c r="C19" s="293" t="s">
        <v>257</v>
      </c>
      <c r="D19" s="494" t="str">
        <f>IF(ISBLANK(gaerdiagramm!AA9),"",gaerdiagramm!AA9+3)</f>
        <v/>
      </c>
      <c r="E19" s="267"/>
      <c r="F19" s="268"/>
      <c r="G19" s="269"/>
      <c r="H19" s="232"/>
      <c r="I19" s="227"/>
      <c r="J19" s="44"/>
      <c r="K19" s="44"/>
      <c r="L19" s="44"/>
      <c r="M19" s="44"/>
      <c r="N19" s="223"/>
      <c r="O19" s="224"/>
      <c r="P19" s="224"/>
      <c r="Q19" s="224"/>
      <c r="R19" s="224"/>
      <c r="S19" s="224"/>
      <c r="T19" s="44"/>
      <c r="U19" s="223"/>
      <c r="V19" s="228"/>
      <c r="W19" s="228"/>
      <c r="X19" s="44"/>
      <c r="Y19" s="44"/>
      <c r="Z19" s="44"/>
      <c r="AA19" s="44"/>
      <c r="AB19" s="44"/>
      <c r="AC19" s="223"/>
      <c r="AD19" s="44"/>
      <c r="AE19" s="223"/>
      <c r="AF19" s="44"/>
      <c r="AG19" s="44"/>
      <c r="AH19" s="44"/>
      <c r="AI19" s="223"/>
      <c r="AJ19" s="223"/>
      <c r="AK19" s="227"/>
      <c r="AL19" s="227"/>
      <c r="AM19" s="227"/>
      <c r="AN19" s="227"/>
      <c r="AO19" s="227"/>
      <c r="AP19" s="227"/>
      <c r="AQ19" s="44"/>
      <c r="AR19" s="34"/>
    </row>
    <row r="20" spans="2:49" s="218" customFormat="1" ht="14.4" customHeight="1" x14ac:dyDescent="0.25">
      <c r="B20" s="219"/>
      <c r="C20" s="293" t="s">
        <v>258</v>
      </c>
      <c r="D20" s="494" t="str">
        <f>IF(ISBLANK(gaerdiagramm!AA9),"",gaerdiagramm!AA9+5)</f>
        <v/>
      </c>
      <c r="E20" s="267"/>
      <c r="F20" s="268"/>
      <c r="G20" s="269"/>
      <c r="H20" s="247"/>
      <c r="I20" s="227"/>
      <c r="J20" s="44"/>
      <c r="K20" s="44"/>
      <c r="L20" s="44"/>
      <c r="M20" s="44"/>
      <c r="N20" s="223"/>
      <c r="O20" s="224"/>
      <c r="P20" s="224"/>
      <c r="Q20" s="224"/>
      <c r="R20" s="224"/>
      <c r="S20" s="224"/>
      <c r="T20" s="44"/>
      <c r="U20" s="223"/>
      <c r="V20" s="228"/>
      <c r="W20" s="228"/>
      <c r="X20" s="44"/>
      <c r="Y20" s="44"/>
      <c r="Z20" s="44"/>
      <c r="AA20" s="44"/>
      <c r="AB20" s="44"/>
      <c r="AC20" s="223"/>
      <c r="AD20" s="44"/>
      <c r="AE20" s="223"/>
      <c r="AF20" s="44"/>
      <c r="AG20" s="44"/>
      <c r="AH20" s="44"/>
      <c r="AI20" s="223"/>
      <c r="AJ20" s="223"/>
      <c r="AK20" s="227"/>
      <c r="AL20" s="227"/>
      <c r="AM20" s="227"/>
      <c r="AN20" s="227"/>
      <c r="AO20" s="227"/>
      <c r="AP20" s="227"/>
      <c r="AQ20" s="44"/>
      <c r="AR20" s="34"/>
    </row>
    <row r="21" spans="2:49" s="218" customFormat="1" ht="14.4" customHeight="1" x14ac:dyDescent="0.25">
      <c r="B21" s="219"/>
      <c r="C21" s="293" t="s">
        <v>259</v>
      </c>
      <c r="D21" s="494" t="str">
        <f>IF(ISBLANK(gaerdiagramm!AA9),"",gaerdiagramm!AA9+7)</f>
        <v/>
      </c>
      <c r="E21" s="267"/>
      <c r="F21" s="268"/>
      <c r="G21" s="269"/>
      <c r="H21" s="25"/>
      <c r="I21" s="227"/>
      <c r="J21" s="44"/>
      <c r="K21" s="44"/>
      <c r="L21" s="44"/>
      <c r="M21" s="44"/>
      <c r="N21" s="223"/>
      <c r="O21" s="224"/>
      <c r="P21" s="224"/>
      <c r="Q21" s="224"/>
      <c r="R21" s="224"/>
      <c r="S21" s="224"/>
      <c r="T21" s="44"/>
      <c r="U21" s="223"/>
      <c r="V21" s="228"/>
      <c r="W21" s="228"/>
      <c r="X21" s="44"/>
      <c r="Y21" s="44"/>
      <c r="Z21" s="44"/>
      <c r="AA21" s="44"/>
      <c r="AB21" s="44"/>
      <c r="AC21" s="223"/>
      <c r="AD21" s="44"/>
      <c r="AE21" s="223"/>
      <c r="AF21" s="44"/>
      <c r="AG21" s="44"/>
      <c r="AH21" s="44"/>
      <c r="AI21" s="223"/>
      <c r="AJ21" s="223"/>
      <c r="AK21" s="227"/>
      <c r="AL21" s="227"/>
      <c r="AM21" s="227"/>
      <c r="AN21" s="227"/>
      <c r="AO21" s="227"/>
      <c r="AP21" s="227"/>
      <c r="AQ21" s="44"/>
      <c r="AR21" s="34"/>
    </row>
    <row r="22" spans="2:49" s="218" customFormat="1" ht="14.4" customHeight="1" x14ac:dyDescent="0.25">
      <c r="B22" s="219"/>
      <c r="C22" s="293" t="s">
        <v>260</v>
      </c>
      <c r="D22" s="494" t="str">
        <f>IF(ISBLANK(gaerdiagramm!AA9),"",gaerdiagramm!AA9+9)</f>
        <v/>
      </c>
      <c r="E22" s="267"/>
      <c r="F22" s="268"/>
      <c r="G22" s="269"/>
      <c r="H22" s="247"/>
      <c r="I22" s="46"/>
      <c r="J22" s="25"/>
      <c r="K22" s="25"/>
      <c r="L22" s="25"/>
      <c r="M22" s="25"/>
      <c r="N22" s="26"/>
      <c r="O22" s="220"/>
      <c r="P22" s="220"/>
      <c r="Q22" s="220"/>
      <c r="R22" s="220"/>
      <c r="S22" s="220"/>
      <c r="T22" s="25"/>
      <c r="U22" s="26"/>
      <c r="V22" s="231"/>
      <c r="W22" s="231"/>
      <c r="X22" s="25"/>
      <c r="Y22" s="25"/>
      <c r="Z22" s="25"/>
      <c r="AA22" s="25"/>
      <c r="AB22" s="25"/>
      <c r="AC22" s="26"/>
      <c r="AD22" s="25"/>
      <c r="AE22" s="26"/>
      <c r="AF22" s="25"/>
      <c r="AG22" s="25"/>
      <c r="AH22" s="25"/>
      <c r="AI22" s="26"/>
      <c r="AJ22" s="26"/>
      <c r="AK22" s="46"/>
      <c r="AL22" s="46"/>
      <c r="AM22" s="46"/>
      <c r="AN22" s="46"/>
      <c r="AO22" s="46"/>
      <c r="AP22" s="46"/>
      <c r="AQ22" s="25"/>
      <c r="AR22" s="34"/>
    </row>
    <row r="23" spans="2:49" s="218" customFormat="1" ht="14.4" customHeight="1" x14ac:dyDescent="0.25">
      <c r="B23" s="219"/>
      <c r="C23" s="293" t="s">
        <v>261</v>
      </c>
      <c r="D23" s="494" t="str">
        <f>IF(ISBLANK(gaerdiagramm!AA9),"",gaerdiagramm!AA9+11)</f>
        <v/>
      </c>
      <c r="E23" s="267"/>
      <c r="F23" s="268"/>
      <c r="G23" s="269"/>
      <c r="H23" s="25"/>
      <c r="I23" s="46"/>
      <c r="J23" s="25"/>
      <c r="K23" s="25"/>
      <c r="L23" s="25"/>
      <c r="M23" s="25"/>
      <c r="N23" s="26"/>
      <c r="O23" s="220"/>
      <c r="P23" s="220"/>
      <c r="Q23" s="220"/>
      <c r="R23" s="220"/>
      <c r="S23" s="220"/>
      <c r="T23" s="25"/>
      <c r="U23" s="26"/>
      <c r="V23" s="231"/>
      <c r="W23" s="231"/>
      <c r="X23" s="25"/>
      <c r="Y23" s="25"/>
      <c r="Z23" s="25"/>
      <c r="AA23" s="25"/>
      <c r="AB23" s="25"/>
      <c r="AC23" s="26"/>
      <c r="AD23" s="25"/>
      <c r="AE23" s="26"/>
      <c r="AF23" s="25"/>
      <c r="AG23" s="25"/>
      <c r="AH23" s="25"/>
      <c r="AI23" s="26"/>
      <c r="AJ23" s="26"/>
      <c r="AK23" s="46"/>
      <c r="AL23" s="46"/>
      <c r="AM23" s="46"/>
      <c r="AN23" s="46"/>
      <c r="AO23" s="46"/>
      <c r="AP23" s="46"/>
      <c r="AQ23" s="25"/>
      <c r="AR23" s="34"/>
    </row>
    <row r="24" spans="2:49" s="218" customFormat="1" ht="14.4" customHeight="1" x14ac:dyDescent="0.25">
      <c r="B24" s="219"/>
      <c r="C24" s="293" t="s">
        <v>262</v>
      </c>
      <c r="D24" s="494" t="str">
        <f>IF(ISBLANK(gaerdiagramm!AA9),"",gaerdiagramm!AA9+13)</f>
        <v/>
      </c>
      <c r="E24" s="267"/>
      <c r="F24" s="268"/>
      <c r="G24" s="269"/>
      <c r="H24" s="247"/>
      <c r="I24" s="46"/>
      <c r="J24" s="25"/>
      <c r="K24" s="25"/>
      <c r="L24" s="25"/>
      <c r="M24" s="25"/>
      <c r="N24" s="26"/>
      <c r="O24" s="220"/>
      <c r="P24" s="220"/>
      <c r="Q24" s="220"/>
      <c r="R24" s="220"/>
      <c r="S24" s="220"/>
      <c r="T24" s="25"/>
      <c r="U24" s="26"/>
      <c r="V24" s="231"/>
      <c r="W24" s="231"/>
      <c r="X24" s="25"/>
      <c r="Y24" s="25"/>
      <c r="Z24" s="25"/>
      <c r="AA24" s="25"/>
      <c r="AB24" s="25"/>
      <c r="AC24" s="26"/>
      <c r="AD24" s="25"/>
      <c r="AE24" s="26"/>
      <c r="AF24" s="25"/>
      <c r="AG24" s="25"/>
      <c r="AH24" s="25"/>
      <c r="AI24" s="26"/>
      <c r="AJ24" s="26"/>
      <c r="AK24" s="46"/>
      <c r="AL24" s="46"/>
      <c r="AM24" s="46"/>
      <c r="AN24" s="46"/>
      <c r="AO24" s="46"/>
      <c r="AP24" s="46"/>
      <c r="AQ24" s="25"/>
      <c r="AR24" s="34"/>
    </row>
    <row r="25" spans="2:49" ht="14.4" customHeight="1" x14ac:dyDescent="0.25">
      <c r="B25" s="16"/>
      <c r="C25" s="293" t="s">
        <v>263</v>
      </c>
      <c r="D25" s="494" t="str">
        <f>IF(ISBLANK(gaerdiagramm!AA9),"",gaerdiagramm!AA9+15)</f>
        <v/>
      </c>
      <c r="E25" s="267"/>
      <c r="F25" s="268"/>
      <c r="G25" s="269"/>
      <c r="H25" s="25"/>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17"/>
    </row>
    <row r="26" spans="2:49" ht="14.4" customHeight="1" x14ac:dyDescent="0.25">
      <c r="B26" s="16"/>
      <c r="C26" s="293" t="s">
        <v>264</v>
      </c>
      <c r="D26" s="494" t="str">
        <f>IF(ISBLANK(gaerdiagramm!AA9),"",gaerdiagramm!AA9+17)</f>
        <v/>
      </c>
      <c r="E26" s="267"/>
      <c r="F26" s="268"/>
      <c r="G26" s="269"/>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17"/>
    </row>
    <row r="27" spans="2:49" ht="14.4" customHeight="1" x14ac:dyDescent="0.25">
      <c r="B27" s="16"/>
      <c r="C27" s="293" t="s">
        <v>265</v>
      </c>
      <c r="D27" s="494" t="str">
        <f>IF(ISBLANK(gaerdiagramm!AA9),"",gaerdiagramm!AA9+19)</f>
        <v/>
      </c>
      <c r="E27" s="267"/>
      <c r="F27" s="268"/>
      <c r="G27" s="269"/>
      <c r="H27" s="23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17"/>
    </row>
    <row r="28" spans="2:49" ht="14.4" customHeight="1" x14ac:dyDescent="0.25">
      <c r="B28" s="16"/>
      <c r="C28" s="293" t="s">
        <v>266</v>
      </c>
      <c r="D28" s="494" t="str">
        <f>IF(ISBLANK(gaerdiagramm!AA9),"",gaerdiagramm!AA9+21)</f>
        <v/>
      </c>
      <c r="E28" s="267"/>
      <c r="F28" s="268"/>
      <c r="G28" s="269"/>
      <c r="H28" s="32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17"/>
    </row>
    <row r="29" spans="2:49" ht="14.4" customHeight="1" x14ac:dyDescent="0.25">
      <c r="B29" s="16"/>
      <c r="C29" s="293" t="s">
        <v>267</v>
      </c>
      <c r="D29" s="494" t="str">
        <f>IF(ISBLANK(gaerdiagramm!AA9),"",gaerdiagramm!AA9+23)</f>
        <v/>
      </c>
      <c r="E29" s="267"/>
      <c r="F29" s="268"/>
      <c r="G29" s="269"/>
      <c r="H29" s="32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17"/>
    </row>
    <row r="30" spans="2:49" ht="14.4" customHeight="1" x14ac:dyDescent="0.25">
      <c r="B30" s="16"/>
      <c r="C30" s="293" t="s">
        <v>268</v>
      </c>
      <c r="D30" s="494" t="str">
        <f>IF(ISBLANK(gaerdiagramm!AA9),"",gaerdiagramm!AA9+25)</f>
        <v/>
      </c>
      <c r="E30" s="267"/>
      <c r="F30" s="268"/>
      <c r="G30" s="269"/>
      <c r="H30" s="32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17"/>
    </row>
    <row r="31" spans="2:49" ht="14.4" customHeight="1" x14ac:dyDescent="0.25">
      <c r="B31" s="16"/>
      <c r="C31" s="293" t="s">
        <v>269</v>
      </c>
      <c r="D31" s="494" t="str">
        <f>IF(ISBLANK(gaerdiagramm!AA9),"",gaerdiagramm!AA9+27)</f>
        <v/>
      </c>
      <c r="E31" s="267"/>
      <c r="F31" s="268"/>
      <c r="G31" s="269"/>
      <c r="H31" s="328"/>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17"/>
    </row>
    <row r="32" spans="2:49" ht="14.4" customHeight="1" x14ac:dyDescent="0.25">
      <c r="B32" s="16"/>
      <c r="C32" s="293" t="s">
        <v>270</v>
      </c>
      <c r="D32" s="494" t="str">
        <f>IF(ISBLANK(gaerdiagramm!AA9),"",gaerdiagramm!AA9+29)</f>
        <v/>
      </c>
      <c r="E32" s="267"/>
      <c r="F32" s="268"/>
      <c r="G32" s="269"/>
      <c r="H32" s="328"/>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17"/>
    </row>
    <row r="33" spans="2:44" ht="14.4" customHeight="1" x14ac:dyDescent="0.25">
      <c r="B33" s="16"/>
      <c r="C33" s="293" t="s">
        <v>271</v>
      </c>
      <c r="D33" s="494" t="str">
        <f>IF(ISBLANK(gaerdiagramm!AA9),"",gaerdiagramm!AA9+31)</f>
        <v/>
      </c>
      <c r="E33" s="267"/>
      <c r="F33" s="268"/>
      <c r="G33" s="269"/>
      <c r="H33" s="328"/>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17"/>
    </row>
    <row r="34" spans="2:44" ht="14.4" customHeight="1" x14ac:dyDescent="0.25">
      <c r="B34" s="16"/>
      <c r="C34" s="293" t="s">
        <v>272</v>
      </c>
      <c r="D34" s="494" t="str">
        <f>IF(ISBLANK(gaerdiagramm!AA9),"",gaerdiagramm!AA9+33)</f>
        <v/>
      </c>
      <c r="E34" s="267"/>
      <c r="F34" s="268"/>
      <c r="G34" s="269"/>
      <c r="H34" s="32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17"/>
    </row>
    <row r="35" spans="2:44" ht="14.4" customHeight="1" x14ac:dyDescent="0.25">
      <c r="B35" s="16"/>
      <c r="C35" s="293" t="s">
        <v>273</v>
      </c>
      <c r="D35" s="494" t="str">
        <f>IF(ISBLANK(gaerdiagramm!AA9),"",gaerdiagramm!AA9+35)</f>
        <v/>
      </c>
      <c r="E35" s="267"/>
      <c r="F35" s="268"/>
      <c r="G35" s="269"/>
      <c r="H35" s="32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17"/>
    </row>
    <row r="36" spans="2:44" ht="14.4" customHeight="1" x14ac:dyDescent="0.25">
      <c r="B36" s="16"/>
      <c r="C36" s="293" t="s">
        <v>274</v>
      </c>
      <c r="D36" s="494" t="str">
        <f>IF(ISBLANK(gaerdiagramm!AA9),"",gaerdiagramm!AA9+37)</f>
        <v/>
      </c>
      <c r="E36" s="267"/>
      <c r="F36" s="268"/>
      <c r="G36" s="269"/>
      <c r="H36" s="32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17"/>
    </row>
    <row r="37" spans="2:44" ht="14.4" customHeight="1" x14ac:dyDescent="0.25">
      <c r="B37" s="16"/>
      <c r="C37" s="293" t="s">
        <v>275</v>
      </c>
      <c r="D37" s="494" t="str">
        <f>IF(ISBLANK(gaerdiagramm!AA9),"",gaerdiagramm!AA9+39)</f>
        <v/>
      </c>
      <c r="E37" s="267"/>
      <c r="F37" s="268"/>
      <c r="G37" s="269"/>
      <c r="H37" s="328"/>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17"/>
    </row>
    <row r="38" spans="2:44" ht="14.4" customHeight="1" x14ac:dyDescent="0.25">
      <c r="B38" s="16"/>
      <c r="C38" s="293" t="s">
        <v>276</v>
      </c>
      <c r="D38" s="494" t="str">
        <f>IF(ISBLANK(gaerdiagramm!AA9),"",gaerdiagramm!AA9+41)</f>
        <v/>
      </c>
      <c r="E38" s="267"/>
      <c r="F38" s="268"/>
      <c r="G38" s="269"/>
      <c r="H38" s="328"/>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17"/>
    </row>
    <row r="39" spans="2:44" ht="14.4" customHeight="1" x14ac:dyDescent="0.25">
      <c r="B39" s="16"/>
      <c r="C39" s="293" t="s">
        <v>277</v>
      </c>
      <c r="D39" s="494" t="str">
        <f>IF(ISBLANK(gaerdiagramm!AA9),"",gaerdiagramm!AA9+43)</f>
        <v/>
      </c>
      <c r="E39" s="267"/>
      <c r="F39" s="268"/>
      <c r="G39" s="269"/>
      <c r="H39" s="328"/>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17"/>
    </row>
    <row r="40" spans="2:44" ht="14.4" customHeight="1" x14ac:dyDescent="0.25">
      <c r="B40" s="16"/>
      <c r="C40" s="293" t="s">
        <v>278</v>
      </c>
      <c r="D40" s="494" t="str">
        <f>IF(ISBLANK(gaerdiagramm!AA9),"",gaerdiagramm!AA9+45)</f>
        <v/>
      </c>
      <c r="E40" s="267"/>
      <c r="F40" s="268"/>
      <c r="G40" s="269"/>
      <c r="H40" s="328"/>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17"/>
    </row>
    <row r="41" spans="2:44" ht="14.4" customHeight="1" x14ac:dyDescent="0.25">
      <c r="B41" s="16"/>
      <c r="C41" s="293" t="s">
        <v>279</v>
      </c>
      <c r="D41" s="494" t="str">
        <f>IF(ISBLANK(gaerdiagramm!AA9),"",gaerdiagramm!AA9+47)</f>
        <v/>
      </c>
      <c r="E41" s="267"/>
      <c r="F41" s="268"/>
      <c r="G41" s="269"/>
      <c r="H41" s="328"/>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17"/>
    </row>
    <row r="42" spans="2:44" ht="14.4" customHeight="1" x14ac:dyDescent="0.25">
      <c r="B42" s="16"/>
      <c r="C42" s="294" t="s">
        <v>280</v>
      </c>
      <c r="D42" s="494" t="str">
        <f>IF(ISBLANK(gaerdiagramm!AA9),"",gaerdiagramm!AA9+49)</f>
        <v/>
      </c>
      <c r="E42" s="267"/>
      <c r="F42" s="268"/>
      <c r="G42" s="269"/>
      <c r="H42" s="328"/>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17"/>
    </row>
    <row r="43" spans="2:44" ht="4.5" customHeight="1" thickBot="1" x14ac:dyDescent="0.3">
      <c r="B43" s="18"/>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21"/>
    </row>
    <row r="44" spans="2:44" ht="15" customHeight="1" x14ac:dyDescent="0.25"/>
    <row r="45" spans="2:44" ht="15" customHeight="1" x14ac:dyDescent="0.25">
      <c r="H45" s="244"/>
    </row>
  </sheetData>
  <sheetProtection algorithmName="SHA-512" hashValue="obMJ/cecXarQcKxzJZrDirIWre7hiFvtbKOFRLb1p5B9LxDVQCLQUzIX7sc36W+DVgzS/I8cwvvtoGs1p0XzbA==" saltValue="Poex8NFl0bdEJIHCp72iqg==" spinCount="100000" sheet="1" selectLockedCells="1"/>
  <mergeCells count="23">
    <mergeCell ref="E7:F7"/>
    <mergeCell ref="Y9:AA9"/>
    <mergeCell ref="AL7:AQ7"/>
    <mergeCell ref="AL9:AQ9"/>
    <mergeCell ref="AD9:AF9"/>
    <mergeCell ref="I7:S7"/>
    <mergeCell ref="Q9:S9"/>
    <mergeCell ref="AL4:AR4"/>
    <mergeCell ref="AL3:AR3"/>
    <mergeCell ref="W14:X14"/>
    <mergeCell ref="AD11:AK11"/>
    <mergeCell ref="Y7:AA7"/>
    <mergeCell ref="AD7:AF7"/>
    <mergeCell ref="H2:AD3"/>
    <mergeCell ref="Z11:AB11"/>
    <mergeCell ref="AM11:AQ11"/>
    <mergeCell ref="AK14:AP14"/>
    <mergeCell ref="U11:V11"/>
    <mergeCell ref="L11:S11"/>
    <mergeCell ref="J14:L14"/>
    <mergeCell ref="O14:Q14"/>
    <mergeCell ref="AB14:AD14"/>
    <mergeCell ref="I11:J11"/>
  </mergeCells>
  <pageMargins left="0.70866141732283472" right="0.70866141732283472" top="0.59055118110236227" bottom="0.59055118110236227" header="0.31496062992125984" footer="0.31496062992125984"/>
  <pageSetup paperSize="9" orientation="landscape" r:id="rId1"/>
  <headerFooter>
    <oddFooter>&amp;R&amp;"Arial,Fett"www.bierbrauerei.net</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A70"/>
  <sheetViews>
    <sheetView showGridLines="0" showRowColHeaders="0" showRuler="0" showWhiteSpace="0" zoomScale="130" zoomScaleNormal="130" zoomScaleSheetLayoutView="120" zoomScalePageLayoutView="130" workbookViewId="0">
      <selection activeCell="Z8" sqref="Z8:AK25"/>
    </sheetView>
  </sheetViews>
  <sheetFormatPr baseColWidth="10" defaultColWidth="2.88671875" defaultRowHeight="15" customHeight="1" x14ac:dyDescent="0.25"/>
  <cols>
    <col min="1" max="1" width="1.109375" style="93" customWidth="1"/>
    <col min="2" max="2" width="0.6640625" style="93" customWidth="1"/>
    <col min="3" max="3" width="0.44140625" style="93" customWidth="1"/>
    <col min="4" max="18" width="2.88671875" style="93" customWidth="1"/>
    <col min="19" max="19" width="0.77734375" style="93" customWidth="1"/>
    <col min="20" max="20" width="0.88671875" style="93" customWidth="1"/>
    <col min="21" max="21" width="2.88671875" style="93" customWidth="1"/>
    <col min="22" max="22" width="2.5546875" style="93" customWidth="1"/>
    <col min="23" max="25" width="0.88671875" style="93" customWidth="1"/>
    <col min="26" max="26" width="1.21875" style="93" customWidth="1"/>
    <col min="27" max="37" width="2.88671875" style="93" customWidth="1"/>
    <col min="38" max="38" width="0.88671875" style="93" customWidth="1"/>
    <col min="39" max="39" width="0.6640625" style="93" customWidth="1"/>
    <col min="40" max="45" width="2.88671875" style="93" customWidth="1"/>
    <col min="46" max="47" width="2.88671875" style="93"/>
    <col min="48" max="48" width="7.6640625" style="93" hidden="1" customWidth="1"/>
    <col min="49" max="16384" width="2.88671875" style="93"/>
  </cols>
  <sheetData>
    <row r="1" spans="2:48" ht="6" customHeight="1" thickBot="1" x14ac:dyDescent="0.3"/>
    <row r="2" spans="2:48" ht="15" customHeight="1" x14ac:dyDescent="0.25">
      <c r="B2" s="439"/>
      <c r="C2" s="438"/>
      <c r="D2" s="438"/>
      <c r="E2" s="438"/>
      <c r="F2" s="438"/>
      <c r="G2" s="438"/>
      <c r="H2" s="438"/>
      <c r="I2" s="438"/>
      <c r="J2" s="437"/>
      <c r="K2" s="852" t="s">
        <v>1067</v>
      </c>
      <c r="L2" s="853"/>
      <c r="M2" s="853"/>
      <c r="N2" s="853"/>
      <c r="O2" s="853"/>
      <c r="P2" s="853"/>
      <c r="Q2" s="853"/>
      <c r="R2" s="853"/>
      <c r="S2" s="853"/>
      <c r="T2" s="853"/>
      <c r="U2" s="853"/>
      <c r="V2" s="853"/>
      <c r="W2" s="853"/>
      <c r="X2" s="853"/>
      <c r="Y2" s="853"/>
      <c r="Z2" s="853"/>
      <c r="AA2" s="853"/>
      <c r="AB2" s="853"/>
      <c r="AC2" s="853"/>
      <c r="AD2" s="853"/>
      <c r="AE2" s="853"/>
      <c r="AF2" s="726"/>
      <c r="AG2" s="94"/>
      <c r="AH2" s="94"/>
      <c r="AI2" s="94"/>
      <c r="AJ2" s="94"/>
      <c r="AK2" s="94"/>
      <c r="AL2" s="94"/>
      <c r="AM2" s="95" t="s">
        <v>17</v>
      </c>
    </row>
    <row r="3" spans="2:48" ht="15" customHeight="1" x14ac:dyDescent="0.25">
      <c r="B3" s="679"/>
      <c r="C3" s="436"/>
      <c r="D3" s="436"/>
      <c r="E3" s="506"/>
      <c r="F3" s="506"/>
      <c r="G3" s="680"/>
      <c r="H3" s="436"/>
      <c r="I3" s="436"/>
      <c r="J3" s="435"/>
      <c r="K3" s="855"/>
      <c r="L3" s="856"/>
      <c r="M3" s="856"/>
      <c r="N3" s="856"/>
      <c r="O3" s="856"/>
      <c r="P3" s="856"/>
      <c r="Q3" s="856"/>
      <c r="R3" s="856"/>
      <c r="S3" s="856"/>
      <c r="T3" s="856"/>
      <c r="U3" s="856"/>
      <c r="V3" s="856"/>
      <c r="W3" s="856"/>
      <c r="X3" s="856"/>
      <c r="Y3" s="856"/>
      <c r="Z3" s="856"/>
      <c r="AA3" s="856"/>
      <c r="AB3" s="856"/>
      <c r="AC3" s="856"/>
      <c r="AD3" s="856"/>
      <c r="AE3" s="856"/>
      <c r="AF3" s="727"/>
      <c r="AG3" s="100"/>
      <c r="AH3" s="100" t="s">
        <v>18</v>
      </c>
      <c r="AI3" s="858">
        <f>vorbereitung!AE3</f>
        <v>43369</v>
      </c>
      <c r="AJ3" s="858"/>
      <c r="AK3" s="858"/>
      <c r="AL3" s="858"/>
      <c r="AM3" s="859"/>
    </row>
    <row r="4" spans="2:48" ht="19.2" thickBot="1" x14ac:dyDescent="0.3">
      <c r="B4" s="434"/>
      <c r="C4" s="431"/>
      <c r="D4" s="431"/>
      <c r="E4" s="431"/>
      <c r="F4" s="433"/>
      <c r="G4" s="432"/>
      <c r="H4" s="431"/>
      <c r="I4" s="431"/>
      <c r="J4" s="430"/>
      <c r="K4" s="860"/>
      <c r="L4" s="861"/>
      <c r="M4" s="861"/>
      <c r="N4" s="861"/>
      <c r="O4" s="861"/>
      <c r="P4" s="861"/>
      <c r="Q4" s="861"/>
      <c r="R4" s="861"/>
      <c r="S4" s="861"/>
      <c r="T4" s="861"/>
      <c r="U4" s="861"/>
      <c r="V4" s="861"/>
      <c r="W4" s="861"/>
      <c r="X4" s="861"/>
      <c r="Y4" s="861"/>
      <c r="Z4" s="861"/>
      <c r="AA4" s="861"/>
      <c r="AB4" s="861"/>
      <c r="AC4" s="861"/>
      <c r="AD4" s="861"/>
      <c r="AE4" s="861"/>
      <c r="AF4" s="728"/>
      <c r="AG4" s="102"/>
      <c r="AH4" s="102" t="s">
        <v>26</v>
      </c>
      <c r="AI4" s="929">
        <f>vorbereitung!AE4</f>
        <v>43320</v>
      </c>
      <c r="AJ4" s="929"/>
      <c r="AK4" s="929"/>
      <c r="AL4" s="929"/>
      <c r="AM4" s="930"/>
    </row>
    <row r="5" spans="2:48" s="99" customFormat="1" ht="3.75" customHeight="1" thickBot="1" x14ac:dyDescent="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row>
    <row r="6" spans="2:48" ht="6" customHeight="1" x14ac:dyDescent="0.25">
      <c r="B6" s="72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725"/>
    </row>
    <row r="7" spans="2:48" ht="4.2" customHeight="1" x14ac:dyDescent="0.25">
      <c r="B7" s="104"/>
      <c r="C7" s="386"/>
      <c r="D7" s="367"/>
      <c r="E7" s="367"/>
      <c r="F7" s="367"/>
      <c r="G7" s="367"/>
      <c r="H7" s="367"/>
      <c r="I7" s="367"/>
      <c r="J7" s="367"/>
      <c r="K7" s="367"/>
      <c r="L7" s="367"/>
      <c r="M7" s="367"/>
      <c r="N7" s="367"/>
      <c r="O7" s="367"/>
      <c r="P7" s="367"/>
      <c r="Q7" s="367"/>
      <c r="R7" s="367"/>
      <c r="S7" s="367"/>
      <c r="T7" s="367"/>
      <c r="U7" s="367"/>
      <c r="V7" s="367"/>
      <c r="W7" s="385"/>
      <c r="X7" s="99"/>
      <c r="Y7" s="386"/>
      <c r="Z7" s="367"/>
      <c r="AA7" s="367"/>
      <c r="AB7" s="367"/>
      <c r="AC7" s="367"/>
      <c r="AD7" s="367"/>
      <c r="AE7" s="367"/>
      <c r="AF7" s="367"/>
      <c r="AG7" s="367"/>
      <c r="AH7" s="367"/>
      <c r="AI7" s="367"/>
      <c r="AJ7" s="367"/>
      <c r="AK7" s="367"/>
      <c r="AL7" s="385"/>
      <c r="AM7" s="106"/>
    </row>
    <row r="8" spans="2:48" ht="12.75" customHeight="1" x14ac:dyDescent="0.25">
      <c r="B8" s="104"/>
      <c r="C8" s="142"/>
      <c r="D8" s="1223" t="str">
        <f>IF(ISBLANK(rezeptkarte!D7),"",rezeptkarte!D7)</f>
        <v/>
      </c>
      <c r="E8" s="1224"/>
      <c r="F8" s="1224"/>
      <c r="G8" s="1224"/>
      <c r="H8" s="1224"/>
      <c r="I8" s="1224"/>
      <c r="J8" s="1224"/>
      <c r="K8" s="1224"/>
      <c r="L8" s="1225"/>
      <c r="M8" s="100"/>
      <c r="N8" s="100" t="s">
        <v>97</v>
      </c>
      <c r="O8" s="1220" t="str">
        <f>'sud-journal'!AB7</f>
        <v>Bitte wählen!</v>
      </c>
      <c r="P8" s="1221"/>
      <c r="Q8" s="1221"/>
      <c r="R8" s="1221"/>
      <c r="S8" s="1221"/>
      <c r="T8" s="1221"/>
      <c r="U8" s="1221"/>
      <c r="V8" s="1222"/>
      <c r="W8" s="132"/>
      <c r="X8" s="105"/>
      <c r="Y8" s="142"/>
      <c r="Z8" s="1202" t="s">
        <v>1059</v>
      </c>
      <c r="AA8" s="1203"/>
      <c r="AB8" s="1203"/>
      <c r="AC8" s="1203"/>
      <c r="AD8" s="1203"/>
      <c r="AE8" s="1203"/>
      <c r="AF8" s="1203"/>
      <c r="AG8" s="1203"/>
      <c r="AH8" s="1203"/>
      <c r="AI8" s="1203"/>
      <c r="AJ8" s="1203"/>
      <c r="AK8" s="1204"/>
      <c r="AL8" s="132"/>
      <c r="AM8" s="106"/>
    </row>
    <row r="9" spans="2:48" s="121" customFormat="1" ht="6.75" customHeight="1" x14ac:dyDescent="0.25">
      <c r="B9" s="115"/>
      <c r="C9" s="117"/>
      <c r="D9" s="116"/>
      <c r="E9" s="116"/>
      <c r="F9" s="118"/>
      <c r="G9" s="116"/>
      <c r="H9" s="116"/>
      <c r="I9" s="116"/>
      <c r="J9" s="116"/>
      <c r="K9" s="116"/>
      <c r="L9" s="116"/>
      <c r="M9" s="116"/>
      <c r="N9" s="116"/>
      <c r="O9" s="116"/>
      <c r="P9" s="116"/>
      <c r="Q9" s="116"/>
      <c r="R9" s="116"/>
      <c r="S9" s="116"/>
      <c r="T9" s="116"/>
      <c r="U9" s="116"/>
      <c r="V9" s="105"/>
      <c r="W9" s="132"/>
      <c r="X9" s="105"/>
      <c r="Y9" s="142"/>
      <c r="Z9" s="1205"/>
      <c r="AA9" s="1206"/>
      <c r="AB9" s="1206"/>
      <c r="AC9" s="1206"/>
      <c r="AD9" s="1206"/>
      <c r="AE9" s="1206"/>
      <c r="AF9" s="1206"/>
      <c r="AG9" s="1206"/>
      <c r="AH9" s="1206"/>
      <c r="AI9" s="1206"/>
      <c r="AJ9" s="1206"/>
      <c r="AK9" s="1207"/>
      <c r="AL9" s="132"/>
      <c r="AM9" s="120"/>
    </row>
    <row r="10" spans="2:48" s="121" customFormat="1" ht="12.6" customHeight="1" x14ac:dyDescent="0.25">
      <c r="B10" s="115"/>
      <c r="C10" s="117"/>
      <c r="D10" s="116"/>
      <c r="E10" s="116"/>
      <c r="F10" s="100" t="s">
        <v>131</v>
      </c>
      <c r="G10" s="1226" t="str">
        <f>IF(ISBLANK(vorbereitung!G7),"",vorbereitung!G7)</f>
        <v/>
      </c>
      <c r="H10" s="1227"/>
      <c r="I10" s="1228"/>
      <c r="J10" s="116"/>
      <c r="K10" s="100"/>
      <c r="L10" s="116"/>
      <c r="M10" s="116"/>
      <c r="N10" s="100" t="s">
        <v>0</v>
      </c>
      <c r="O10" s="1229" t="str">
        <f>IF(ISBLANK(vorbereitung!O7),"",vorbereitung!O7)</f>
        <v/>
      </c>
      <c r="P10" s="1230"/>
      <c r="Q10" s="1231"/>
      <c r="R10" s="105"/>
      <c r="S10" s="116"/>
      <c r="T10" s="116"/>
      <c r="U10" s="116"/>
      <c r="V10" s="105"/>
      <c r="W10" s="132"/>
      <c r="X10" s="105"/>
      <c r="Y10" s="142"/>
      <c r="Z10" s="1205"/>
      <c r="AA10" s="1206"/>
      <c r="AB10" s="1206"/>
      <c r="AC10" s="1206"/>
      <c r="AD10" s="1206"/>
      <c r="AE10" s="1206"/>
      <c r="AF10" s="1206"/>
      <c r="AG10" s="1206"/>
      <c r="AH10" s="1206"/>
      <c r="AI10" s="1206"/>
      <c r="AJ10" s="1206"/>
      <c r="AK10" s="1207"/>
      <c r="AL10" s="132"/>
      <c r="AM10" s="120"/>
    </row>
    <row r="11" spans="2:48" s="121" customFormat="1" ht="6.75" customHeight="1" x14ac:dyDescent="0.25">
      <c r="B11" s="115"/>
      <c r="C11" s="117"/>
      <c r="D11" s="116"/>
      <c r="E11" s="116"/>
      <c r="F11" s="116"/>
      <c r="G11" s="118"/>
      <c r="H11" s="116"/>
      <c r="I11" s="116"/>
      <c r="J11" s="116"/>
      <c r="K11" s="116"/>
      <c r="L11" s="116"/>
      <c r="M11" s="116"/>
      <c r="N11" s="116"/>
      <c r="O11" s="116"/>
      <c r="P11" s="116"/>
      <c r="Q11" s="116"/>
      <c r="R11" s="116"/>
      <c r="S11" s="116"/>
      <c r="T11" s="116"/>
      <c r="U11" s="116"/>
      <c r="V11" s="105"/>
      <c r="W11" s="132"/>
      <c r="X11" s="105"/>
      <c r="Y11" s="142"/>
      <c r="Z11" s="1205"/>
      <c r="AA11" s="1206"/>
      <c r="AB11" s="1206"/>
      <c r="AC11" s="1206"/>
      <c r="AD11" s="1206"/>
      <c r="AE11" s="1206"/>
      <c r="AF11" s="1206"/>
      <c r="AG11" s="1206"/>
      <c r="AH11" s="1206"/>
      <c r="AI11" s="1206"/>
      <c r="AJ11" s="1206"/>
      <c r="AK11" s="1207"/>
      <c r="AL11" s="132"/>
      <c r="AM11" s="120"/>
    </row>
    <row r="12" spans="2:48" s="121" customFormat="1" ht="12.75" customHeight="1" x14ac:dyDescent="0.25">
      <c r="B12" s="115"/>
      <c r="C12" s="117"/>
      <c r="D12" s="116"/>
      <c r="E12" s="116"/>
      <c r="F12" s="131" t="s">
        <v>415</v>
      </c>
      <c r="G12" s="1232" t="str">
        <f>gaerdiagramm!F46</f>
        <v/>
      </c>
      <c r="H12" s="1233"/>
      <c r="I12" s="681" t="s">
        <v>315</v>
      </c>
      <c r="J12" s="116"/>
      <c r="K12" s="116"/>
      <c r="L12" s="116"/>
      <c r="M12" s="131"/>
      <c r="N12" s="131" t="s">
        <v>247</v>
      </c>
      <c r="O12" s="1234" t="str">
        <f>'sud-journal'!AD91</f>
        <v/>
      </c>
      <c r="P12" s="1235"/>
      <c r="Q12" s="105" t="s">
        <v>52</v>
      </c>
      <c r="R12" s="105"/>
      <c r="S12" s="116"/>
      <c r="T12" s="116"/>
      <c r="U12" s="116"/>
      <c r="V12" s="105"/>
      <c r="W12" s="132"/>
      <c r="X12" s="105"/>
      <c r="Y12" s="142"/>
      <c r="Z12" s="1205"/>
      <c r="AA12" s="1206"/>
      <c r="AB12" s="1206"/>
      <c r="AC12" s="1206"/>
      <c r="AD12" s="1206"/>
      <c r="AE12" s="1206"/>
      <c r="AF12" s="1206"/>
      <c r="AG12" s="1206"/>
      <c r="AH12" s="1206"/>
      <c r="AI12" s="1206"/>
      <c r="AJ12" s="1206"/>
      <c r="AK12" s="1207"/>
      <c r="AL12" s="132"/>
      <c r="AM12" s="120"/>
    </row>
    <row r="13" spans="2:48" s="121" customFormat="1" ht="6.75" customHeight="1" x14ac:dyDescent="0.25">
      <c r="B13" s="115"/>
      <c r="C13" s="117"/>
      <c r="D13" s="116"/>
      <c r="E13" s="116"/>
      <c r="F13" s="116"/>
      <c r="G13" s="118"/>
      <c r="H13" s="116"/>
      <c r="I13" s="116"/>
      <c r="J13" s="116"/>
      <c r="K13" s="116"/>
      <c r="L13" s="116"/>
      <c r="M13" s="116"/>
      <c r="N13" s="116"/>
      <c r="O13" s="116"/>
      <c r="P13" s="116"/>
      <c r="Q13" s="116"/>
      <c r="R13" s="116"/>
      <c r="S13" s="116"/>
      <c r="T13" s="116"/>
      <c r="U13" s="116"/>
      <c r="V13" s="105"/>
      <c r="W13" s="132"/>
      <c r="X13" s="105"/>
      <c r="Y13" s="142"/>
      <c r="Z13" s="1205"/>
      <c r="AA13" s="1206"/>
      <c r="AB13" s="1206"/>
      <c r="AC13" s="1206"/>
      <c r="AD13" s="1206"/>
      <c r="AE13" s="1206"/>
      <c r="AF13" s="1206"/>
      <c r="AG13" s="1206"/>
      <c r="AH13" s="1206"/>
      <c r="AI13" s="1206"/>
      <c r="AJ13" s="1206"/>
      <c r="AK13" s="1207"/>
      <c r="AL13" s="132"/>
      <c r="AM13" s="120"/>
    </row>
    <row r="14" spans="2:48" ht="12.75" customHeight="1" x14ac:dyDescent="0.25">
      <c r="B14" s="104"/>
      <c r="C14" s="693"/>
      <c r="D14" s="329"/>
      <c r="E14" s="329"/>
      <c r="F14" s="131" t="s">
        <v>313</v>
      </c>
      <c r="G14" s="999" t="str">
        <f>rezeptkarte!M21</f>
        <v/>
      </c>
      <c r="H14" s="1000"/>
      <c r="I14" s="105" t="s">
        <v>90</v>
      </c>
      <c r="J14" s="116"/>
      <c r="K14" s="105"/>
      <c r="L14" s="131"/>
      <c r="M14" s="116"/>
      <c r="N14" s="682" t="s">
        <v>314</v>
      </c>
      <c r="O14" s="999" t="str">
        <f>rezeptkarte!$AD$89</f>
        <v/>
      </c>
      <c r="P14" s="1186"/>
      <c r="Q14" s="130" t="s">
        <v>35</v>
      </c>
      <c r="R14" s="130"/>
      <c r="S14" s="682"/>
      <c r="T14" s="682"/>
      <c r="U14" s="116"/>
      <c r="V14" s="105"/>
      <c r="W14" s="132"/>
      <c r="X14" s="105"/>
      <c r="Y14" s="142"/>
      <c r="Z14" s="1205"/>
      <c r="AA14" s="1206"/>
      <c r="AB14" s="1206"/>
      <c r="AC14" s="1206"/>
      <c r="AD14" s="1206"/>
      <c r="AE14" s="1206"/>
      <c r="AF14" s="1206"/>
      <c r="AG14" s="1206"/>
      <c r="AH14" s="1206"/>
      <c r="AI14" s="1206"/>
      <c r="AJ14" s="1206"/>
      <c r="AK14" s="1207"/>
      <c r="AL14" s="132"/>
      <c r="AM14" s="106"/>
      <c r="AV14" s="683" t="s">
        <v>1290</v>
      </c>
    </row>
    <row r="15" spans="2:48" ht="6.75" customHeight="1" x14ac:dyDescent="0.25">
      <c r="B15" s="104"/>
      <c r="C15" s="142"/>
      <c r="D15" s="105"/>
      <c r="E15" s="105"/>
      <c r="F15" s="131"/>
      <c r="G15" s="105"/>
      <c r="H15" s="105"/>
      <c r="I15" s="105"/>
      <c r="J15" s="105"/>
      <c r="K15" s="105"/>
      <c r="L15" s="105"/>
      <c r="M15" s="105"/>
      <c r="N15" s="105"/>
      <c r="O15" s="105"/>
      <c r="P15" s="105"/>
      <c r="Q15" s="105"/>
      <c r="R15" s="105"/>
      <c r="S15" s="105"/>
      <c r="T15" s="105"/>
      <c r="U15" s="116"/>
      <c r="V15" s="105"/>
      <c r="W15" s="132"/>
      <c r="X15" s="105"/>
      <c r="Y15" s="142"/>
      <c r="Z15" s="1205"/>
      <c r="AA15" s="1206"/>
      <c r="AB15" s="1206"/>
      <c r="AC15" s="1206"/>
      <c r="AD15" s="1206"/>
      <c r="AE15" s="1206"/>
      <c r="AF15" s="1206"/>
      <c r="AG15" s="1206"/>
      <c r="AH15" s="1206"/>
      <c r="AI15" s="1206"/>
      <c r="AJ15" s="1206"/>
      <c r="AK15" s="1207"/>
      <c r="AL15" s="132"/>
      <c r="AM15" s="106"/>
      <c r="AV15" s="684" t="s">
        <v>636</v>
      </c>
    </row>
    <row r="16" spans="2:48" ht="12.75" customHeight="1" x14ac:dyDescent="0.25">
      <c r="B16" s="104"/>
      <c r="C16" s="142"/>
      <c r="D16" s="105"/>
      <c r="E16" s="131"/>
      <c r="F16" s="131" t="s">
        <v>1060</v>
      </c>
      <c r="G16" s="1211" t="str">
        <f>CONCATENATE(AV15,rezeptkarte!D22,rezeptkarte!D24,rezeptkarte!D26,rezeptkarte!D28,rezeptkarte!D30,rezeptkarte!D32,AV16,'sud-journal'!Z75," ",'sud-journal'!Z77," ",'sud-journal'!Z79," ",'sud-journal'!Z83," ",rezeptkarte!V97," ",rezeptkarte!V99,AV17,,"Hefe: ",rezeptkarte!L93," ",rezeptkarte!T93)</f>
        <v xml:space="preserve">Brauwasser, &lt;Malzsorte wählen&gt;&lt;Malzsorte wählen&gt;&lt;Malzsorte wählen&gt;&lt;Malzsorte wählen&gt;&lt;Malzsorte wählen&gt;&lt;Malzsorte wählen&gt;Hopfen (&lt;Hopfensorte wählen&gt; &lt;Hopfensorte wählen&gt; &lt;Hopfensorte wählen&gt; &lt;Hopfensorte wählen&gt;  ), Hefe: bitte wählen </v>
      </c>
      <c r="H16" s="1212"/>
      <c r="I16" s="1212"/>
      <c r="J16" s="1212"/>
      <c r="K16" s="1212"/>
      <c r="L16" s="1212"/>
      <c r="M16" s="1212"/>
      <c r="N16" s="1212"/>
      <c r="O16" s="1212"/>
      <c r="P16" s="1212"/>
      <c r="Q16" s="1212"/>
      <c r="R16" s="1212"/>
      <c r="S16" s="1212"/>
      <c r="T16" s="1212"/>
      <c r="U16" s="1212"/>
      <c r="V16" s="1213"/>
      <c r="W16" s="132"/>
      <c r="X16" s="105"/>
      <c r="Y16" s="142"/>
      <c r="Z16" s="1205"/>
      <c r="AA16" s="1206"/>
      <c r="AB16" s="1206"/>
      <c r="AC16" s="1206"/>
      <c r="AD16" s="1206"/>
      <c r="AE16" s="1206"/>
      <c r="AF16" s="1206"/>
      <c r="AG16" s="1206"/>
      <c r="AH16" s="1206"/>
      <c r="AI16" s="1206"/>
      <c r="AJ16" s="1206"/>
      <c r="AK16" s="1207"/>
      <c r="AL16" s="132"/>
      <c r="AM16" s="106"/>
      <c r="AV16" s="684" t="s">
        <v>638</v>
      </c>
    </row>
    <row r="17" spans="2:53" ht="12.75" customHeight="1" x14ac:dyDescent="0.25">
      <c r="B17" s="104"/>
      <c r="C17" s="693"/>
      <c r="D17" s="329"/>
      <c r="E17" s="686"/>
      <c r="F17" s="686"/>
      <c r="G17" s="1214"/>
      <c r="H17" s="1215"/>
      <c r="I17" s="1215"/>
      <c r="J17" s="1215"/>
      <c r="K17" s="1215"/>
      <c r="L17" s="1215"/>
      <c r="M17" s="1215"/>
      <c r="N17" s="1215"/>
      <c r="O17" s="1215"/>
      <c r="P17" s="1215"/>
      <c r="Q17" s="1215"/>
      <c r="R17" s="1215"/>
      <c r="S17" s="1215"/>
      <c r="T17" s="1215"/>
      <c r="U17" s="1215"/>
      <c r="V17" s="1216"/>
      <c r="W17" s="132"/>
      <c r="X17" s="105"/>
      <c r="Y17" s="142"/>
      <c r="Z17" s="1205"/>
      <c r="AA17" s="1206"/>
      <c r="AB17" s="1206"/>
      <c r="AC17" s="1206"/>
      <c r="AD17" s="1206"/>
      <c r="AE17" s="1206"/>
      <c r="AF17" s="1206"/>
      <c r="AG17" s="1206"/>
      <c r="AH17" s="1206"/>
      <c r="AI17" s="1206"/>
      <c r="AJ17" s="1206"/>
      <c r="AK17" s="1207"/>
      <c r="AL17" s="132"/>
      <c r="AM17" s="106"/>
      <c r="AP17" s="742"/>
      <c r="AQ17" s="742"/>
      <c r="AR17" s="742"/>
      <c r="AS17" s="742"/>
      <c r="AT17" s="742"/>
      <c r="AU17" s="742"/>
      <c r="AV17" s="685" t="s">
        <v>637</v>
      </c>
      <c r="AW17" s="742"/>
      <c r="AX17" s="742"/>
      <c r="AY17" s="742"/>
      <c r="AZ17" s="742"/>
      <c r="BA17" s="742"/>
    </row>
    <row r="18" spans="2:53" ht="12.75" customHeight="1" x14ac:dyDescent="0.25">
      <c r="B18" s="104"/>
      <c r="C18" s="693"/>
      <c r="D18" s="329"/>
      <c r="E18" s="686"/>
      <c r="F18" s="686"/>
      <c r="G18" s="1214"/>
      <c r="H18" s="1215"/>
      <c r="I18" s="1215"/>
      <c r="J18" s="1215"/>
      <c r="K18" s="1215"/>
      <c r="L18" s="1215"/>
      <c r="M18" s="1215"/>
      <c r="N18" s="1215"/>
      <c r="O18" s="1215"/>
      <c r="P18" s="1215"/>
      <c r="Q18" s="1215"/>
      <c r="R18" s="1215"/>
      <c r="S18" s="1215"/>
      <c r="T18" s="1215"/>
      <c r="U18" s="1215"/>
      <c r="V18" s="1216"/>
      <c r="W18" s="132"/>
      <c r="X18" s="105"/>
      <c r="Y18" s="142"/>
      <c r="Z18" s="1205"/>
      <c r="AA18" s="1206"/>
      <c r="AB18" s="1206"/>
      <c r="AC18" s="1206"/>
      <c r="AD18" s="1206"/>
      <c r="AE18" s="1206"/>
      <c r="AF18" s="1206"/>
      <c r="AG18" s="1206"/>
      <c r="AH18" s="1206"/>
      <c r="AI18" s="1206"/>
      <c r="AJ18" s="1206"/>
      <c r="AK18" s="1207"/>
      <c r="AL18" s="132"/>
      <c r="AM18" s="106"/>
      <c r="AP18" s="742"/>
      <c r="AQ18" s="742"/>
      <c r="AR18" s="742"/>
      <c r="AS18" s="742"/>
      <c r="AT18" s="742"/>
      <c r="AU18" s="742"/>
      <c r="AV18" s="742"/>
      <c r="AW18" s="742"/>
      <c r="AX18" s="742"/>
      <c r="AY18" s="742"/>
      <c r="AZ18" s="742"/>
      <c r="BA18" s="742"/>
    </row>
    <row r="19" spans="2:53" ht="12.75" customHeight="1" x14ac:dyDescent="0.25">
      <c r="B19" s="104"/>
      <c r="C19" s="693"/>
      <c r="D19" s="687"/>
      <c r="E19" s="687"/>
      <c r="F19" s="687"/>
      <c r="G19" s="1214"/>
      <c r="H19" s="1215"/>
      <c r="I19" s="1215"/>
      <c r="J19" s="1215"/>
      <c r="K19" s="1215"/>
      <c r="L19" s="1215"/>
      <c r="M19" s="1215"/>
      <c r="N19" s="1215"/>
      <c r="O19" s="1215"/>
      <c r="P19" s="1215"/>
      <c r="Q19" s="1215"/>
      <c r="R19" s="1215"/>
      <c r="S19" s="1215"/>
      <c r="T19" s="1215"/>
      <c r="U19" s="1215"/>
      <c r="V19" s="1216"/>
      <c r="W19" s="132"/>
      <c r="X19" s="105"/>
      <c r="Y19" s="142"/>
      <c r="Z19" s="1205"/>
      <c r="AA19" s="1206"/>
      <c r="AB19" s="1206"/>
      <c r="AC19" s="1206"/>
      <c r="AD19" s="1206"/>
      <c r="AE19" s="1206"/>
      <c r="AF19" s="1206"/>
      <c r="AG19" s="1206"/>
      <c r="AH19" s="1206"/>
      <c r="AI19" s="1206"/>
      <c r="AJ19" s="1206"/>
      <c r="AK19" s="1207"/>
      <c r="AL19" s="132"/>
      <c r="AM19" s="106"/>
      <c r="AP19" s="742"/>
      <c r="AQ19" s="742"/>
      <c r="AR19" s="742"/>
      <c r="AS19" s="742"/>
      <c r="AT19" s="742"/>
      <c r="AU19" s="742"/>
      <c r="AV19" s="742"/>
      <c r="AW19" s="742"/>
      <c r="AX19" s="742"/>
      <c r="AY19" s="742"/>
      <c r="AZ19" s="742"/>
      <c r="BA19" s="742"/>
    </row>
    <row r="20" spans="2:53" ht="12.75" customHeight="1" x14ac:dyDescent="0.25">
      <c r="B20" s="104"/>
      <c r="C20" s="693"/>
      <c r="D20" s="687"/>
      <c r="E20" s="687"/>
      <c r="F20" s="687"/>
      <c r="G20" s="1214"/>
      <c r="H20" s="1215"/>
      <c r="I20" s="1215"/>
      <c r="J20" s="1215"/>
      <c r="K20" s="1215"/>
      <c r="L20" s="1215"/>
      <c r="M20" s="1215"/>
      <c r="N20" s="1215"/>
      <c r="O20" s="1215"/>
      <c r="P20" s="1215"/>
      <c r="Q20" s="1215"/>
      <c r="R20" s="1215"/>
      <c r="S20" s="1215"/>
      <c r="T20" s="1215"/>
      <c r="U20" s="1215"/>
      <c r="V20" s="1216"/>
      <c r="W20" s="132"/>
      <c r="X20" s="105"/>
      <c r="Y20" s="142"/>
      <c r="Z20" s="1205"/>
      <c r="AA20" s="1206"/>
      <c r="AB20" s="1206"/>
      <c r="AC20" s="1206"/>
      <c r="AD20" s="1206"/>
      <c r="AE20" s="1206"/>
      <c r="AF20" s="1206"/>
      <c r="AG20" s="1206"/>
      <c r="AH20" s="1206"/>
      <c r="AI20" s="1206"/>
      <c r="AJ20" s="1206"/>
      <c r="AK20" s="1207"/>
      <c r="AL20" s="132"/>
      <c r="AM20" s="106"/>
      <c r="AP20" s="742"/>
      <c r="AQ20" s="742"/>
      <c r="AR20" s="742"/>
      <c r="AS20" s="742"/>
      <c r="AT20" s="742"/>
      <c r="AU20" s="742"/>
      <c r="AV20" s="742"/>
      <c r="AW20" s="742"/>
      <c r="AX20" s="742"/>
      <c r="AY20" s="742"/>
      <c r="AZ20" s="742"/>
      <c r="BA20" s="742"/>
    </row>
    <row r="21" spans="2:53" ht="12.75" customHeight="1" x14ac:dyDescent="0.25">
      <c r="B21" s="104"/>
      <c r="C21" s="693"/>
      <c r="D21" s="687"/>
      <c r="E21" s="687"/>
      <c r="F21" s="687"/>
      <c r="G21" s="1217"/>
      <c r="H21" s="1218"/>
      <c r="I21" s="1218"/>
      <c r="J21" s="1218"/>
      <c r="K21" s="1218"/>
      <c r="L21" s="1218"/>
      <c r="M21" s="1218"/>
      <c r="N21" s="1218"/>
      <c r="O21" s="1218"/>
      <c r="P21" s="1218"/>
      <c r="Q21" s="1218"/>
      <c r="R21" s="1218"/>
      <c r="S21" s="1218"/>
      <c r="T21" s="1218"/>
      <c r="U21" s="1218"/>
      <c r="V21" s="1219"/>
      <c r="W21" s="132"/>
      <c r="X21" s="105"/>
      <c r="Y21" s="142"/>
      <c r="Z21" s="1205"/>
      <c r="AA21" s="1206"/>
      <c r="AB21" s="1206"/>
      <c r="AC21" s="1206"/>
      <c r="AD21" s="1206"/>
      <c r="AE21" s="1206"/>
      <c r="AF21" s="1206"/>
      <c r="AG21" s="1206"/>
      <c r="AH21" s="1206"/>
      <c r="AI21" s="1206"/>
      <c r="AJ21" s="1206"/>
      <c r="AK21" s="1207"/>
      <c r="AL21" s="132"/>
      <c r="AM21" s="106"/>
      <c r="AP21" s="742"/>
      <c r="AQ21" s="742"/>
      <c r="AR21" s="742"/>
      <c r="AS21" s="742"/>
      <c r="AT21" s="742"/>
      <c r="AU21" s="742"/>
      <c r="AV21" s="742"/>
      <c r="AW21" s="742"/>
      <c r="AX21" s="742"/>
      <c r="AY21" s="742"/>
      <c r="AZ21" s="742"/>
      <c r="BA21" s="742"/>
    </row>
    <row r="22" spans="2:53" ht="3.6" customHeight="1" x14ac:dyDescent="0.25">
      <c r="B22" s="104"/>
      <c r="C22" s="694"/>
      <c r="D22" s="695"/>
      <c r="E22" s="695"/>
      <c r="F22" s="696"/>
      <c r="G22" s="696"/>
      <c r="H22" s="696"/>
      <c r="I22" s="696"/>
      <c r="J22" s="696"/>
      <c r="K22" s="696"/>
      <c r="L22" s="696"/>
      <c r="M22" s="696"/>
      <c r="N22" s="696"/>
      <c r="O22" s="696"/>
      <c r="P22" s="696"/>
      <c r="Q22" s="696"/>
      <c r="R22" s="696"/>
      <c r="S22" s="696"/>
      <c r="T22" s="696"/>
      <c r="U22" s="443"/>
      <c r="V22" s="697"/>
      <c r="W22" s="723"/>
      <c r="X22" s="329"/>
      <c r="Y22" s="693"/>
      <c r="Z22" s="1205"/>
      <c r="AA22" s="1206"/>
      <c r="AB22" s="1206"/>
      <c r="AC22" s="1206"/>
      <c r="AD22" s="1206"/>
      <c r="AE22" s="1206"/>
      <c r="AF22" s="1206"/>
      <c r="AG22" s="1206"/>
      <c r="AH22" s="1206"/>
      <c r="AI22" s="1206"/>
      <c r="AJ22" s="1206"/>
      <c r="AK22" s="1207"/>
      <c r="AL22" s="132"/>
      <c r="AM22" s="106"/>
      <c r="AP22" s="742"/>
      <c r="AQ22" s="742"/>
      <c r="AR22" s="742"/>
      <c r="AS22" s="742"/>
      <c r="AT22" s="742"/>
      <c r="AU22" s="742"/>
      <c r="AV22" s="742"/>
      <c r="AW22" s="742"/>
      <c r="AX22" s="742"/>
      <c r="AY22" s="742"/>
      <c r="AZ22" s="742"/>
      <c r="BA22" s="742"/>
    </row>
    <row r="23" spans="2:53" ht="4.5" customHeight="1" x14ac:dyDescent="0.25">
      <c r="B23" s="104"/>
      <c r="C23" s="329"/>
      <c r="D23" s="687"/>
      <c r="E23" s="687"/>
      <c r="F23" s="689"/>
      <c r="G23" s="689"/>
      <c r="H23" s="689"/>
      <c r="I23" s="689"/>
      <c r="J23" s="689"/>
      <c r="K23" s="689"/>
      <c r="L23" s="689"/>
      <c r="M23" s="689"/>
      <c r="N23" s="689"/>
      <c r="O23" s="689"/>
      <c r="P23" s="689"/>
      <c r="Q23" s="689"/>
      <c r="R23" s="689"/>
      <c r="S23" s="689"/>
      <c r="T23" s="689"/>
      <c r="U23" s="116"/>
      <c r="V23" s="329"/>
      <c r="W23" s="329"/>
      <c r="X23" s="329"/>
      <c r="Y23" s="693"/>
      <c r="Z23" s="1205"/>
      <c r="AA23" s="1206"/>
      <c r="AB23" s="1206"/>
      <c r="AC23" s="1206"/>
      <c r="AD23" s="1206"/>
      <c r="AE23" s="1206"/>
      <c r="AF23" s="1206"/>
      <c r="AG23" s="1206"/>
      <c r="AH23" s="1206"/>
      <c r="AI23" s="1206"/>
      <c r="AJ23" s="1206"/>
      <c r="AK23" s="1207"/>
      <c r="AL23" s="711"/>
      <c r="AM23" s="106"/>
      <c r="AP23" s="742"/>
      <c r="AQ23" s="742"/>
      <c r="AR23" s="742"/>
      <c r="AS23" s="742"/>
      <c r="AT23" s="742"/>
      <c r="AU23" s="742"/>
      <c r="AV23" s="742"/>
      <c r="AW23" s="742"/>
      <c r="AX23" s="742"/>
      <c r="AY23" s="742"/>
      <c r="AZ23" s="742"/>
      <c r="BA23" s="742"/>
    </row>
    <row r="24" spans="2:53" ht="4.5" customHeight="1" x14ac:dyDescent="0.25">
      <c r="B24" s="104"/>
      <c r="C24" s="698"/>
      <c r="D24" s="690"/>
      <c r="E24" s="690"/>
      <c r="F24" s="721"/>
      <c r="G24" s="721"/>
      <c r="H24" s="721"/>
      <c r="I24" s="721"/>
      <c r="J24" s="721"/>
      <c r="K24" s="721"/>
      <c r="L24" s="721"/>
      <c r="M24" s="721"/>
      <c r="N24" s="721"/>
      <c r="O24" s="721"/>
      <c r="P24" s="721"/>
      <c r="Q24" s="721"/>
      <c r="R24" s="721"/>
      <c r="S24" s="721"/>
      <c r="T24" s="721"/>
      <c r="U24" s="691"/>
      <c r="V24" s="330"/>
      <c r="W24" s="722"/>
      <c r="X24" s="329"/>
      <c r="Y24" s="693"/>
      <c r="Z24" s="1205"/>
      <c r="AA24" s="1206"/>
      <c r="AB24" s="1206"/>
      <c r="AC24" s="1206"/>
      <c r="AD24" s="1206"/>
      <c r="AE24" s="1206"/>
      <c r="AF24" s="1206"/>
      <c r="AG24" s="1206"/>
      <c r="AH24" s="1206"/>
      <c r="AI24" s="1206"/>
      <c r="AJ24" s="1206"/>
      <c r="AK24" s="1207"/>
      <c r="AL24" s="711"/>
      <c r="AM24" s="106"/>
      <c r="AP24" s="742"/>
      <c r="AQ24" s="742"/>
      <c r="AR24" s="742"/>
      <c r="AS24" s="742"/>
      <c r="AT24" s="742"/>
      <c r="AU24" s="742"/>
      <c r="AV24" s="742"/>
      <c r="AW24" s="742"/>
      <c r="AX24" s="742"/>
      <c r="AY24" s="742"/>
      <c r="AZ24" s="742"/>
      <c r="BA24" s="742"/>
    </row>
    <row r="25" spans="2:53" ht="12" customHeight="1" x14ac:dyDescent="0.25">
      <c r="B25" s="104"/>
      <c r="C25" s="693"/>
      <c r="D25" s="687"/>
      <c r="E25" s="687"/>
      <c r="F25" s="689"/>
      <c r="G25" s="689"/>
      <c r="H25" s="719" t="s">
        <v>1128</v>
      </c>
      <c r="I25" s="1196"/>
      <c r="J25" s="1197"/>
      <c r="K25" s="1198"/>
      <c r="L25" s="689"/>
      <c r="M25" s="689"/>
      <c r="N25" s="689"/>
      <c r="O25" s="720" t="s">
        <v>1101</v>
      </c>
      <c r="P25" s="1199"/>
      <c r="Q25" s="1200"/>
      <c r="R25" s="1200"/>
      <c r="S25" s="1200"/>
      <c r="T25" s="1200"/>
      <c r="U25" s="1200"/>
      <c r="V25" s="1201"/>
      <c r="W25" s="735"/>
      <c r="X25" s="733"/>
      <c r="Y25" s="734"/>
      <c r="Z25" s="1208"/>
      <c r="AA25" s="1209"/>
      <c r="AB25" s="1209"/>
      <c r="AC25" s="1209"/>
      <c r="AD25" s="1209"/>
      <c r="AE25" s="1209"/>
      <c r="AF25" s="1209"/>
      <c r="AG25" s="1209"/>
      <c r="AH25" s="1209"/>
      <c r="AI25" s="1209"/>
      <c r="AJ25" s="1209"/>
      <c r="AK25" s="1210"/>
      <c r="AL25" s="711"/>
      <c r="AM25" s="106"/>
      <c r="AP25" s="742"/>
      <c r="AQ25" s="742"/>
      <c r="AR25" s="742"/>
      <c r="AS25" s="742"/>
      <c r="AT25" s="742"/>
      <c r="AU25" s="742"/>
      <c r="AV25" s="742"/>
      <c r="AW25" s="742"/>
      <c r="AX25" s="742"/>
      <c r="AY25" s="742"/>
      <c r="AZ25" s="742"/>
      <c r="BA25" s="742"/>
    </row>
    <row r="26" spans="2:53" ht="4.5" customHeight="1" x14ac:dyDescent="0.25">
      <c r="B26" s="104"/>
      <c r="C26" s="694"/>
      <c r="D26" s="695"/>
      <c r="E26" s="695"/>
      <c r="F26" s="696"/>
      <c r="G26" s="696"/>
      <c r="H26" s="696"/>
      <c r="I26" s="696"/>
      <c r="J26" s="696"/>
      <c r="K26" s="696"/>
      <c r="L26" s="696"/>
      <c r="M26" s="696"/>
      <c r="N26" s="696"/>
      <c r="O26" s="696"/>
      <c r="P26" s="696"/>
      <c r="Q26" s="696"/>
      <c r="R26" s="696"/>
      <c r="S26" s="696"/>
      <c r="T26" s="696"/>
      <c r="U26" s="443"/>
      <c r="V26" s="697"/>
      <c r="W26" s="723"/>
      <c r="X26" s="329"/>
      <c r="Y26" s="694"/>
      <c r="Z26" s="697"/>
      <c r="AA26" s="697"/>
      <c r="AB26" s="697"/>
      <c r="AC26" s="697"/>
      <c r="AD26" s="697"/>
      <c r="AE26" s="697"/>
      <c r="AF26" s="697"/>
      <c r="AG26" s="697"/>
      <c r="AH26" s="697"/>
      <c r="AI26" s="697"/>
      <c r="AJ26" s="697"/>
      <c r="AK26" s="697"/>
      <c r="AL26" s="723"/>
      <c r="AM26" s="106"/>
      <c r="AP26" s="742"/>
      <c r="AQ26" s="742"/>
      <c r="AR26" s="742"/>
      <c r="AS26" s="742"/>
      <c r="AT26" s="742"/>
      <c r="AU26" s="742"/>
      <c r="AV26" s="742"/>
      <c r="AW26" s="742"/>
      <c r="AX26" s="742"/>
      <c r="AY26" s="742"/>
      <c r="AZ26" s="742"/>
      <c r="BA26" s="742"/>
    </row>
    <row r="27" spans="2:53" ht="4.5" customHeight="1" x14ac:dyDescent="0.25">
      <c r="B27" s="104"/>
      <c r="C27" s="329"/>
      <c r="D27" s="687"/>
      <c r="E27" s="687"/>
      <c r="F27" s="689"/>
      <c r="G27" s="689"/>
      <c r="H27" s="689"/>
      <c r="I27" s="689"/>
      <c r="J27" s="689"/>
      <c r="K27" s="689"/>
      <c r="L27" s="689"/>
      <c r="M27" s="689"/>
      <c r="N27" s="689"/>
      <c r="O27" s="689"/>
      <c r="P27" s="689"/>
      <c r="Q27" s="689"/>
      <c r="R27" s="689"/>
      <c r="S27" s="689"/>
      <c r="T27" s="689"/>
      <c r="U27" s="116"/>
      <c r="V27" s="329"/>
      <c r="W27" s="329"/>
      <c r="X27" s="329"/>
      <c r="Y27" s="329"/>
      <c r="Z27" s="329"/>
      <c r="AA27" s="329"/>
      <c r="AB27" s="329"/>
      <c r="AC27" s="329"/>
      <c r="AD27" s="329"/>
      <c r="AE27" s="329"/>
      <c r="AF27" s="329"/>
      <c r="AG27" s="329"/>
      <c r="AH27" s="329"/>
      <c r="AI27" s="329"/>
      <c r="AJ27" s="329"/>
      <c r="AK27" s="329"/>
      <c r="AL27" s="329"/>
      <c r="AM27" s="106"/>
      <c r="AP27" s="742"/>
      <c r="AQ27" s="742"/>
      <c r="AR27" s="742"/>
      <c r="AS27" s="742"/>
      <c r="AT27" s="742"/>
      <c r="AU27" s="742"/>
      <c r="AV27" s="742"/>
      <c r="AW27" s="742"/>
      <c r="AX27" s="742"/>
      <c r="AY27" s="742"/>
      <c r="AZ27" s="742"/>
      <c r="BA27" s="742"/>
    </row>
    <row r="28" spans="2:53" ht="4.5" customHeight="1" x14ac:dyDescent="0.25">
      <c r="B28" s="104"/>
      <c r="C28" s="698"/>
      <c r="D28" s="690"/>
      <c r="E28" s="690"/>
      <c r="F28" s="721"/>
      <c r="G28" s="721"/>
      <c r="H28" s="721"/>
      <c r="I28" s="721"/>
      <c r="J28" s="721"/>
      <c r="K28" s="721"/>
      <c r="L28" s="721"/>
      <c r="M28" s="721"/>
      <c r="N28" s="721"/>
      <c r="O28" s="721"/>
      <c r="P28" s="721"/>
      <c r="Q28" s="721"/>
      <c r="R28" s="721"/>
      <c r="S28" s="731"/>
      <c r="T28" s="689"/>
      <c r="U28" s="732"/>
      <c r="V28" s="330"/>
      <c r="W28" s="330"/>
      <c r="X28" s="330"/>
      <c r="Y28" s="330"/>
      <c r="Z28" s="330"/>
      <c r="AA28" s="330"/>
      <c r="AB28" s="330"/>
      <c r="AC28" s="330"/>
      <c r="AD28" s="330"/>
      <c r="AE28" s="330"/>
      <c r="AF28" s="330"/>
      <c r="AG28" s="330"/>
      <c r="AH28" s="330"/>
      <c r="AI28" s="330"/>
      <c r="AJ28" s="330"/>
      <c r="AK28" s="330"/>
      <c r="AL28" s="722"/>
      <c r="AM28" s="106"/>
      <c r="AP28" s="742"/>
      <c r="AQ28" s="742"/>
      <c r="AR28" s="742"/>
      <c r="AS28" s="742"/>
      <c r="AT28" s="742"/>
      <c r="AU28" s="742"/>
      <c r="AV28" s="742"/>
      <c r="AW28" s="742"/>
      <c r="AX28" s="742"/>
      <c r="AY28" s="742"/>
      <c r="AZ28" s="742"/>
      <c r="BA28" s="742"/>
    </row>
    <row r="29" spans="2:53" ht="12.75" customHeight="1" x14ac:dyDescent="0.25">
      <c r="B29" s="104"/>
      <c r="C29" s="736" t="s">
        <v>1099</v>
      </c>
      <c r="D29" s="730"/>
      <c r="E29" s="329"/>
      <c r="F29" s="329"/>
      <c r="G29" s="329"/>
      <c r="H29" s="711"/>
      <c r="I29" s="1187" t="s">
        <v>415</v>
      </c>
      <c r="J29" s="1187" t="s">
        <v>1061</v>
      </c>
      <c r="K29" s="1187" t="s">
        <v>1062</v>
      </c>
      <c r="L29" s="1187" t="s">
        <v>1063</v>
      </c>
      <c r="M29" s="1187" t="s">
        <v>1064</v>
      </c>
      <c r="N29" s="1187" t="s">
        <v>1057</v>
      </c>
      <c r="O29" s="1187" t="s">
        <v>1056</v>
      </c>
      <c r="P29" s="1187" t="s">
        <v>1065</v>
      </c>
      <c r="Q29" s="1187" t="s">
        <v>1066</v>
      </c>
      <c r="R29" s="1187" t="s">
        <v>1058</v>
      </c>
      <c r="S29" s="692"/>
      <c r="T29" s="687"/>
      <c r="U29" s="729" t="s">
        <v>1102</v>
      </c>
      <c r="V29" s="116"/>
      <c r="W29" s="116"/>
      <c r="X29" s="116"/>
      <c r="Y29" s="116"/>
      <c r="Z29" s="116"/>
      <c r="AA29" s="116"/>
      <c r="AB29" s="1187" t="s">
        <v>1103</v>
      </c>
      <c r="AC29" s="1187" t="s">
        <v>1108</v>
      </c>
      <c r="AD29" s="1187" t="s">
        <v>1134</v>
      </c>
      <c r="AE29" s="1187" t="s">
        <v>1109</v>
      </c>
      <c r="AF29" s="1187" t="s">
        <v>1111</v>
      </c>
      <c r="AG29" s="1187" t="s">
        <v>1104</v>
      </c>
      <c r="AH29" s="1187" t="s">
        <v>1105</v>
      </c>
      <c r="AI29" s="1187" t="s">
        <v>1106</v>
      </c>
      <c r="AJ29" s="1187" t="s">
        <v>1107</v>
      </c>
      <c r="AK29" s="1187" t="s">
        <v>1110</v>
      </c>
      <c r="AL29" s="692"/>
      <c r="AM29" s="106"/>
      <c r="AP29" s="742"/>
      <c r="AQ29" s="717" t="s">
        <v>415</v>
      </c>
      <c r="AR29" s="718"/>
      <c r="AS29" s="717" t="s">
        <v>1103</v>
      </c>
      <c r="AT29" s="718"/>
      <c r="AU29" s="718"/>
      <c r="AV29" s="742"/>
      <c r="AW29" s="742"/>
      <c r="AX29" s="742"/>
      <c r="AY29" s="742"/>
      <c r="AZ29" s="742"/>
      <c r="BA29" s="742"/>
    </row>
    <row r="30" spans="2:53" ht="12.75" customHeight="1" x14ac:dyDescent="0.25">
      <c r="B30" s="104"/>
      <c r="C30" s="736"/>
      <c r="D30" s="730"/>
      <c r="E30" s="329"/>
      <c r="F30" s="329"/>
      <c r="G30" s="329"/>
      <c r="H30" s="711"/>
      <c r="I30" s="1188"/>
      <c r="J30" s="1188"/>
      <c r="K30" s="1188"/>
      <c r="L30" s="1188"/>
      <c r="M30" s="1188"/>
      <c r="N30" s="1188"/>
      <c r="O30" s="1188"/>
      <c r="P30" s="1188"/>
      <c r="Q30" s="1188"/>
      <c r="R30" s="1188"/>
      <c r="S30" s="692"/>
      <c r="T30" s="687"/>
      <c r="U30" s="117"/>
      <c r="V30" s="116"/>
      <c r="W30" s="116"/>
      <c r="X30" s="116"/>
      <c r="Y30" s="116"/>
      <c r="Z30" s="116"/>
      <c r="AA30" s="116"/>
      <c r="AB30" s="1188"/>
      <c r="AC30" s="1188"/>
      <c r="AD30" s="1188"/>
      <c r="AE30" s="1188"/>
      <c r="AF30" s="1188"/>
      <c r="AG30" s="1188"/>
      <c r="AH30" s="1188"/>
      <c r="AI30" s="1188"/>
      <c r="AJ30" s="1188"/>
      <c r="AK30" s="1188"/>
      <c r="AL30" s="692"/>
      <c r="AM30" s="106"/>
      <c r="AP30" s="743"/>
      <c r="AQ30" s="717" t="s">
        <v>1121</v>
      </c>
      <c r="AR30" s="718"/>
      <c r="AS30" s="717" t="s">
        <v>1123</v>
      </c>
      <c r="AT30" s="718"/>
      <c r="AU30" s="718"/>
      <c r="AV30" s="742"/>
      <c r="AW30" s="742"/>
      <c r="AX30" s="742"/>
      <c r="AY30" s="742"/>
      <c r="AZ30" s="742"/>
      <c r="BA30" s="742"/>
    </row>
    <row r="31" spans="2:53" ht="12.75" customHeight="1" x14ac:dyDescent="0.25">
      <c r="B31" s="104"/>
      <c r="C31" s="693"/>
      <c r="D31" s="329"/>
      <c r="E31" s="329"/>
      <c r="F31" s="329"/>
      <c r="G31" s="329"/>
      <c r="H31" s="711"/>
      <c r="I31" s="1188"/>
      <c r="J31" s="1188"/>
      <c r="K31" s="1188"/>
      <c r="L31" s="1188"/>
      <c r="M31" s="1188"/>
      <c r="N31" s="1188"/>
      <c r="O31" s="1188"/>
      <c r="P31" s="1188"/>
      <c r="Q31" s="1188"/>
      <c r="R31" s="1188"/>
      <c r="S31" s="692"/>
      <c r="T31" s="687"/>
      <c r="U31" s="117"/>
      <c r="V31" s="116"/>
      <c r="W31" s="116"/>
      <c r="X31" s="116"/>
      <c r="Y31" s="116"/>
      <c r="Z31" s="116"/>
      <c r="AA31" s="116"/>
      <c r="AB31" s="1188"/>
      <c r="AC31" s="1188"/>
      <c r="AD31" s="1188"/>
      <c r="AE31" s="1188"/>
      <c r="AF31" s="1188"/>
      <c r="AG31" s="1188"/>
      <c r="AH31" s="1188"/>
      <c r="AI31" s="1188"/>
      <c r="AJ31" s="1188"/>
      <c r="AK31" s="1188"/>
      <c r="AL31" s="692"/>
      <c r="AM31" s="106"/>
      <c r="AP31" s="743"/>
      <c r="AQ31" s="717" t="s">
        <v>1117</v>
      </c>
      <c r="AR31" s="718"/>
      <c r="AS31" s="717" t="s">
        <v>1133</v>
      </c>
      <c r="AT31" s="718"/>
      <c r="AU31" s="718"/>
      <c r="AV31" s="742"/>
      <c r="AW31" s="746"/>
      <c r="AX31" s="746"/>
      <c r="AY31" s="746"/>
      <c r="AZ31" s="746"/>
      <c r="BA31" s="742"/>
    </row>
    <row r="32" spans="2:53" ht="12.75" customHeight="1" x14ac:dyDescent="0.25">
      <c r="B32" s="104"/>
      <c r="C32" s="693"/>
      <c r="D32" s="329"/>
      <c r="E32" s="329"/>
      <c r="F32" s="329"/>
      <c r="G32" s="329"/>
      <c r="H32" s="711"/>
      <c r="I32" s="1188"/>
      <c r="J32" s="1188"/>
      <c r="K32" s="1188"/>
      <c r="L32" s="1188"/>
      <c r="M32" s="1188"/>
      <c r="N32" s="1188"/>
      <c r="O32" s="1188"/>
      <c r="P32" s="1188"/>
      <c r="Q32" s="1188"/>
      <c r="R32" s="1188"/>
      <c r="S32" s="692"/>
      <c r="T32" s="687"/>
      <c r="U32" s="117"/>
      <c r="V32" s="116"/>
      <c r="W32" s="116"/>
      <c r="X32" s="116"/>
      <c r="Y32" s="116"/>
      <c r="Z32" s="116"/>
      <c r="AA32" s="116"/>
      <c r="AB32" s="1188"/>
      <c r="AC32" s="1188"/>
      <c r="AD32" s="1188"/>
      <c r="AE32" s="1188"/>
      <c r="AF32" s="1188"/>
      <c r="AG32" s="1188"/>
      <c r="AH32" s="1188"/>
      <c r="AI32" s="1188"/>
      <c r="AJ32" s="1188"/>
      <c r="AK32" s="1188"/>
      <c r="AL32" s="692"/>
      <c r="AM32" s="106"/>
      <c r="AP32" s="743"/>
      <c r="AQ32" s="717" t="s">
        <v>1122</v>
      </c>
      <c r="AR32" s="718"/>
      <c r="AS32" s="717" t="s">
        <v>1124</v>
      </c>
      <c r="AT32" s="718"/>
      <c r="AU32" s="718"/>
      <c r="AV32" s="746"/>
      <c r="AW32" s="746"/>
      <c r="AX32" s="746"/>
      <c r="AY32" s="746"/>
      <c r="AZ32" s="746"/>
      <c r="BA32" s="742"/>
    </row>
    <row r="33" spans="2:53" ht="12.75" customHeight="1" x14ac:dyDescent="0.25">
      <c r="B33" s="104"/>
      <c r="C33" s="693"/>
      <c r="D33" s="329"/>
      <c r="E33" s="329"/>
      <c r="F33" s="329"/>
      <c r="G33" s="329"/>
      <c r="H33" s="711"/>
      <c r="I33" s="1188"/>
      <c r="J33" s="1188"/>
      <c r="K33" s="1188"/>
      <c r="L33" s="1188"/>
      <c r="M33" s="1188"/>
      <c r="N33" s="1188"/>
      <c r="O33" s="1188"/>
      <c r="P33" s="1188"/>
      <c r="Q33" s="1188"/>
      <c r="R33" s="1188"/>
      <c r="S33" s="692"/>
      <c r="T33" s="687"/>
      <c r="U33" s="117"/>
      <c r="V33" s="116"/>
      <c r="W33" s="116"/>
      <c r="X33" s="116"/>
      <c r="Y33" s="116"/>
      <c r="Z33" s="116"/>
      <c r="AA33" s="116"/>
      <c r="AB33" s="1188"/>
      <c r="AC33" s="1188"/>
      <c r="AD33" s="1188"/>
      <c r="AE33" s="1188"/>
      <c r="AF33" s="1188"/>
      <c r="AG33" s="1188"/>
      <c r="AH33" s="1188"/>
      <c r="AI33" s="1188"/>
      <c r="AJ33" s="1188"/>
      <c r="AK33" s="1188"/>
      <c r="AL33" s="692"/>
      <c r="AM33" s="106"/>
      <c r="AP33" s="743"/>
      <c r="AQ33" s="717" t="s">
        <v>1118</v>
      </c>
      <c r="AR33" s="718"/>
      <c r="AS33" s="717" t="s">
        <v>1125</v>
      </c>
      <c r="AT33" s="718"/>
      <c r="AU33" s="718"/>
      <c r="AV33" s="746"/>
      <c r="AW33" s="746"/>
      <c r="AX33" s="746"/>
      <c r="AY33" s="746"/>
      <c r="AZ33" s="746"/>
      <c r="BA33" s="742"/>
    </row>
    <row r="34" spans="2:53" ht="12.75" customHeight="1" x14ac:dyDescent="0.25">
      <c r="B34" s="104"/>
      <c r="C34" s="693"/>
      <c r="D34" s="329"/>
      <c r="E34" s="329"/>
      <c r="F34" s="329"/>
      <c r="G34" s="329"/>
      <c r="H34" s="711"/>
      <c r="I34" s="1188"/>
      <c r="J34" s="1188"/>
      <c r="K34" s="1188"/>
      <c r="L34" s="1188"/>
      <c r="M34" s="1188"/>
      <c r="N34" s="1188"/>
      <c r="O34" s="1188"/>
      <c r="P34" s="1188"/>
      <c r="Q34" s="1188"/>
      <c r="R34" s="1188"/>
      <c r="S34" s="692"/>
      <c r="T34" s="687"/>
      <c r="U34" s="117"/>
      <c r="V34" s="116"/>
      <c r="W34" s="116"/>
      <c r="X34" s="116"/>
      <c r="Y34" s="116"/>
      <c r="Z34" s="116"/>
      <c r="AA34" s="116"/>
      <c r="AB34" s="1188"/>
      <c r="AC34" s="1188"/>
      <c r="AD34" s="1188"/>
      <c r="AE34" s="1188"/>
      <c r="AF34" s="1188"/>
      <c r="AG34" s="1188"/>
      <c r="AH34" s="1188"/>
      <c r="AI34" s="1188"/>
      <c r="AJ34" s="1188"/>
      <c r="AK34" s="1188"/>
      <c r="AL34" s="692"/>
      <c r="AM34" s="106"/>
      <c r="AP34" s="743"/>
      <c r="AQ34" s="717" t="s">
        <v>1057</v>
      </c>
      <c r="AR34" s="718"/>
      <c r="AS34" s="717" t="s">
        <v>1104</v>
      </c>
      <c r="AT34" s="718"/>
      <c r="AU34" s="718"/>
      <c r="AV34" s="746"/>
      <c r="AW34" s="746"/>
      <c r="AX34" s="746"/>
      <c r="AY34" s="746"/>
      <c r="AZ34" s="746"/>
      <c r="BA34" s="742"/>
    </row>
    <row r="35" spans="2:53" ht="12.75" customHeight="1" x14ac:dyDescent="0.25">
      <c r="B35" s="104"/>
      <c r="C35" s="693"/>
      <c r="D35" s="329"/>
      <c r="E35" s="329"/>
      <c r="F35" s="329"/>
      <c r="G35" s="329"/>
      <c r="H35" s="711"/>
      <c r="I35" s="1189"/>
      <c r="J35" s="1189"/>
      <c r="K35" s="1189"/>
      <c r="L35" s="1189"/>
      <c r="M35" s="1189"/>
      <c r="N35" s="1189"/>
      <c r="O35" s="1189"/>
      <c r="P35" s="1189"/>
      <c r="Q35" s="1189"/>
      <c r="R35" s="1189"/>
      <c r="S35" s="692"/>
      <c r="T35" s="687"/>
      <c r="U35" s="117"/>
      <c r="V35" s="116"/>
      <c r="W35" s="116"/>
      <c r="X35" s="116"/>
      <c r="Y35" s="116"/>
      <c r="Z35" s="116"/>
      <c r="AA35" s="116"/>
      <c r="AB35" s="1189"/>
      <c r="AC35" s="1189"/>
      <c r="AD35" s="1189"/>
      <c r="AE35" s="1189"/>
      <c r="AF35" s="1189"/>
      <c r="AG35" s="1189"/>
      <c r="AH35" s="1189"/>
      <c r="AI35" s="1189"/>
      <c r="AJ35" s="1189"/>
      <c r="AK35" s="1189"/>
      <c r="AL35" s="692"/>
      <c r="AM35" s="106"/>
      <c r="AP35" s="743"/>
      <c r="AQ35" s="717" t="s">
        <v>1056</v>
      </c>
      <c r="AR35" s="718"/>
      <c r="AS35" s="717" t="s">
        <v>1126</v>
      </c>
      <c r="AT35" s="718"/>
      <c r="AU35" s="718"/>
      <c r="AV35" s="746"/>
      <c r="AW35" s="746"/>
      <c r="AX35" s="746"/>
      <c r="AY35" s="746"/>
      <c r="AZ35" s="746"/>
      <c r="BA35" s="742"/>
    </row>
    <row r="36" spans="2:53" ht="12.75" customHeight="1" x14ac:dyDescent="0.25">
      <c r="B36" s="104"/>
      <c r="C36" s="693"/>
      <c r="D36" s="712" t="str">
        <f>D8</f>
        <v/>
      </c>
      <c r="E36" s="713"/>
      <c r="F36" s="713"/>
      <c r="G36" s="713"/>
      <c r="H36" s="714"/>
      <c r="I36" s="839"/>
      <c r="J36" s="839"/>
      <c r="K36" s="839"/>
      <c r="L36" s="839"/>
      <c r="M36" s="839"/>
      <c r="N36" s="839"/>
      <c r="O36" s="839"/>
      <c r="P36" s="839"/>
      <c r="Q36" s="839"/>
      <c r="R36" s="839"/>
      <c r="S36" s="692"/>
      <c r="T36" s="687"/>
      <c r="U36" s="708"/>
      <c r="V36" s="687"/>
      <c r="W36" s="687"/>
      <c r="X36" s="687"/>
      <c r="Y36" s="687"/>
      <c r="Z36" s="687"/>
      <c r="AA36" s="116"/>
      <c r="AB36" s="839"/>
      <c r="AC36" s="839"/>
      <c r="AD36" s="839"/>
      <c r="AE36" s="839"/>
      <c r="AF36" s="839"/>
      <c r="AG36" s="839"/>
      <c r="AH36" s="839"/>
      <c r="AI36" s="839"/>
      <c r="AJ36" s="839"/>
      <c r="AK36" s="839"/>
      <c r="AL36" s="692"/>
      <c r="AM36" s="106"/>
      <c r="AP36" s="743"/>
      <c r="AQ36" s="717" t="s">
        <v>1119</v>
      </c>
      <c r="AR36" s="718"/>
      <c r="AS36" s="717" t="s">
        <v>1106</v>
      </c>
      <c r="AT36" s="718"/>
      <c r="AU36" s="718"/>
      <c r="AV36" s="746"/>
      <c r="AW36" s="746"/>
      <c r="AX36" s="746"/>
      <c r="AY36" s="746"/>
      <c r="AZ36" s="746"/>
      <c r="BA36" s="742"/>
    </row>
    <row r="37" spans="2:53" ht="12.75" customHeight="1" x14ac:dyDescent="0.25">
      <c r="B37" s="104"/>
      <c r="C37" s="693"/>
      <c r="D37" s="712" t="str">
        <f>IF(ISBLANK(P25),"",P25)</f>
        <v/>
      </c>
      <c r="E37" s="713"/>
      <c r="F37" s="713"/>
      <c r="G37" s="713"/>
      <c r="H37" s="714"/>
      <c r="I37" s="840"/>
      <c r="J37" s="840"/>
      <c r="K37" s="840"/>
      <c r="L37" s="840"/>
      <c r="M37" s="840"/>
      <c r="N37" s="840"/>
      <c r="O37" s="840"/>
      <c r="P37" s="840"/>
      <c r="Q37" s="840"/>
      <c r="R37" s="840"/>
      <c r="S37" s="692"/>
      <c r="T37" s="687"/>
      <c r="U37" s="708"/>
      <c r="V37" s="687"/>
      <c r="W37" s="687"/>
      <c r="X37" s="687"/>
      <c r="Y37" s="687"/>
      <c r="Z37" s="687"/>
      <c r="AA37" s="116"/>
      <c r="AB37" s="840"/>
      <c r="AC37" s="840"/>
      <c r="AD37" s="840"/>
      <c r="AE37" s="840"/>
      <c r="AF37" s="840"/>
      <c r="AG37" s="840"/>
      <c r="AH37" s="840"/>
      <c r="AI37" s="840"/>
      <c r="AJ37" s="840"/>
      <c r="AK37" s="840"/>
      <c r="AL37" s="692"/>
      <c r="AM37" s="106"/>
      <c r="AP37" s="743"/>
      <c r="AQ37" s="717" t="s">
        <v>1120</v>
      </c>
      <c r="AR37" s="718"/>
      <c r="AS37" s="717" t="s">
        <v>1127</v>
      </c>
      <c r="AT37" s="718"/>
      <c r="AU37" s="718"/>
      <c r="AV37" s="746"/>
      <c r="AW37" s="746"/>
      <c r="AX37" s="746"/>
      <c r="AY37" s="746"/>
      <c r="AZ37" s="746"/>
      <c r="BA37" s="742"/>
    </row>
    <row r="38" spans="2:53" ht="12.75" customHeight="1" x14ac:dyDescent="0.25">
      <c r="B38" s="104"/>
      <c r="C38" s="693"/>
      <c r="D38" s="687"/>
      <c r="E38" s="687"/>
      <c r="F38" s="687"/>
      <c r="G38" s="687"/>
      <c r="H38" s="687"/>
      <c r="I38" s="687"/>
      <c r="J38" s="687"/>
      <c r="K38" s="707"/>
      <c r="L38" s="687"/>
      <c r="M38" s="687"/>
      <c r="N38" s="687"/>
      <c r="O38" s="687"/>
      <c r="P38" s="687"/>
      <c r="Q38" s="687"/>
      <c r="R38" s="687"/>
      <c r="S38" s="692"/>
      <c r="T38" s="687"/>
      <c r="U38" s="708"/>
      <c r="V38" s="116"/>
      <c r="W38" s="116"/>
      <c r="X38" s="116"/>
      <c r="Y38" s="116"/>
      <c r="Z38" s="116"/>
      <c r="AA38" s="116"/>
      <c r="AB38" s="116"/>
      <c r="AC38" s="116"/>
      <c r="AD38" s="116"/>
      <c r="AE38" s="116"/>
      <c r="AF38" s="116"/>
      <c r="AG38" s="116"/>
      <c r="AH38" s="116"/>
      <c r="AI38" s="116"/>
      <c r="AJ38" s="116"/>
      <c r="AK38" s="116"/>
      <c r="AL38" s="692"/>
      <c r="AM38" s="106"/>
      <c r="AP38" s="743"/>
      <c r="AQ38" s="717" t="s">
        <v>1058</v>
      </c>
      <c r="AR38" s="718"/>
      <c r="AS38" s="717" t="s">
        <v>1110</v>
      </c>
      <c r="AT38" s="718"/>
      <c r="AU38" s="718"/>
      <c r="AV38" s="746"/>
      <c r="AW38" s="746"/>
      <c r="AX38" s="746"/>
      <c r="AY38" s="746"/>
      <c r="AZ38" s="746"/>
      <c r="BA38" s="742"/>
    </row>
    <row r="39" spans="2:53" ht="12.75" customHeight="1" x14ac:dyDescent="0.25">
      <c r="B39" s="104"/>
      <c r="C39" s="693"/>
      <c r="D39" s="687"/>
      <c r="E39" s="687"/>
      <c r="F39" s="687"/>
      <c r="G39" s="687"/>
      <c r="H39" s="687"/>
      <c r="I39" s="687"/>
      <c r="J39" s="687"/>
      <c r="K39" s="707"/>
      <c r="L39" s="687"/>
      <c r="M39" s="687"/>
      <c r="N39" s="687"/>
      <c r="O39" s="687"/>
      <c r="P39" s="687"/>
      <c r="Q39" s="687"/>
      <c r="R39" s="687"/>
      <c r="S39" s="692"/>
      <c r="T39" s="687"/>
      <c r="U39" s="708"/>
      <c r="V39" s="116"/>
      <c r="W39" s="116"/>
      <c r="X39" s="116"/>
      <c r="Y39" s="116"/>
      <c r="Z39" s="116"/>
      <c r="AA39" s="116"/>
      <c r="AB39" s="116"/>
      <c r="AC39" s="116"/>
      <c r="AD39" s="116"/>
      <c r="AE39" s="116"/>
      <c r="AF39" s="116"/>
      <c r="AG39" s="116"/>
      <c r="AH39" s="116"/>
      <c r="AI39" s="116"/>
      <c r="AJ39" s="116"/>
      <c r="AK39" s="116"/>
      <c r="AL39" s="692"/>
      <c r="AM39" s="106"/>
      <c r="AP39" s="742"/>
      <c r="AQ39" s="718"/>
      <c r="AR39" s="718"/>
      <c r="AS39" s="718"/>
      <c r="AT39" s="718"/>
      <c r="AU39" s="718"/>
      <c r="AV39" s="746"/>
      <c r="AW39" s="746"/>
      <c r="AX39" s="746"/>
      <c r="AY39" s="746"/>
      <c r="AZ39" s="746"/>
      <c r="BA39" s="742"/>
    </row>
    <row r="40" spans="2:53" ht="12.75" customHeight="1" x14ac:dyDescent="0.25">
      <c r="B40" s="104"/>
      <c r="C40" s="693"/>
      <c r="D40" s="687"/>
      <c r="E40" s="687"/>
      <c r="F40" s="687"/>
      <c r="G40" s="687"/>
      <c r="H40" s="687"/>
      <c r="I40" s="687"/>
      <c r="J40" s="687"/>
      <c r="K40" s="707"/>
      <c r="L40" s="687"/>
      <c r="M40" s="687"/>
      <c r="N40" s="687"/>
      <c r="O40" s="687"/>
      <c r="P40" s="687"/>
      <c r="Q40" s="687"/>
      <c r="R40" s="687"/>
      <c r="S40" s="692"/>
      <c r="T40" s="687"/>
      <c r="U40" s="708"/>
      <c r="V40" s="116"/>
      <c r="W40" s="116"/>
      <c r="X40" s="116"/>
      <c r="Y40" s="116"/>
      <c r="Z40" s="116"/>
      <c r="AA40" s="116"/>
      <c r="AB40" s="116"/>
      <c r="AC40" s="116"/>
      <c r="AD40" s="116"/>
      <c r="AE40" s="116"/>
      <c r="AF40" s="116"/>
      <c r="AG40" s="116"/>
      <c r="AH40" s="116"/>
      <c r="AI40" s="116"/>
      <c r="AJ40" s="116"/>
      <c r="AK40" s="116"/>
      <c r="AL40" s="692"/>
      <c r="AM40" s="106"/>
      <c r="AP40" s="742"/>
      <c r="AQ40" s="718"/>
      <c r="AR40" s="718"/>
      <c r="AS40" s="718"/>
      <c r="AT40" s="718"/>
      <c r="AU40" s="718"/>
      <c r="AV40" s="746"/>
      <c r="AW40" s="746"/>
      <c r="AX40" s="746"/>
      <c r="AY40" s="746"/>
      <c r="AZ40" s="746"/>
      <c r="BA40" s="742"/>
    </row>
    <row r="41" spans="2:53" ht="12.75" customHeight="1" x14ac:dyDescent="0.25">
      <c r="B41" s="104"/>
      <c r="C41" s="693"/>
      <c r="D41" s="687"/>
      <c r="E41" s="687"/>
      <c r="F41" s="687"/>
      <c r="G41" s="687"/>
      <c r="H41" s="687"/>
      <c r="I41" s="687"/>
      <c r="J41" s="687"/>
      <c r="K41" s="707"/>
      <c r="L41" s="687"/>
      <c r="M41" s="687"/>
      <c r="N41" s="687"/>
      <c r="O41" s="687"/>
      <c r="P41" s="687"/>
      <c r="Q41" s="687"/>
      <c r="R41" s="687"/>
      <c r="S41" s="692"/>
      <c r="T41" s="687"/>
      <c r="U41" s="708"/>
      <c r="V41" s="116"/>
      <c r="W41" s="116"/>
      <c r="X41" s="116"/>
      <c r="Y41" s="116"/>
      <c r="Z41" s="116"/>
      <c r="AA41" s="116"/>
      <c r="AB41" s="116"/>
      <c r="AC41" s="116"/>
      <c r="AD41" s="116"/>
      <c r="AE41" s="116"/>
      <c r="AF41" s="116"/>
      <c r="AG41" s="116"/>
      <c r="AH41" s="116"/>
      <c r="AI41" s="116"/>
      <c r="AJ41" s="116"/>
      <c r="AK41" s="116"/>
      <c r="AL41" s="692"/>
      <c r="AM41" s="106"/>
      <c r="AP41" s="742"/>
      <c r="AQ41" s="746"/>
      <c r="AR41" s="746"/>
      <c r="AS41" s="746"/>
      <c r="AT41" s="746"/>
      <c r="AU41" s="746"/>
      <c r="AV41" s="746"/>
      <c r="AW41" s="746"/>
      <c r="AX41" s="746"/>
      <c r="AY41" s="746"/>
      <c r="AZ41" s="746"/>
      <c r="BA41" s="742"/>
    </row>
    <row r="42" spans="2:53" ht="12.75" customHeight="1" x14ac:dyDescent="0.25">
      <c r="B42" s="104"/>
      <c r="C42" s="693"/>
      <c r="D42" s="687"/>
      <c r="E42" s="687"/>
      <c r="F42" s="687"/>
      <c r="G42" s="687"/>
      <c r="H42" s="687"/>
      <c r="I42" s="687"/>
      <c r="J42" s="687"/>
      <c r="K42" s="707"/>
      <c r="L42" s="687"/>
      <c r="M42" s="687"/>
      <c r="N42" s="687"/>
      <c r="O42" s="687"/>
      <c r="P42" s="687"/>
      <c r="Q42" s="687"/>
      <c r="R42" s="687"/>
      <c r="S42" s="692"/>
      <c r="T42" s="687"/>
      <c r="U42" s="708"/>
      <c r="V42" s="116"/>
      <c r="W42" s="116"/>
      <c r="X42" s="116"/>
      <c r="Y42" s="116"/>
      <c r="Z42" s="116"/>
      <c r="AA42" s="116"/>
      <c r="AB42" s="116"/>
      <c r="AC42" s="116"/>
      <c r="AD42" s="116"/>
      <c r="AE42" s="116"/>
      <c r="AF42" s="116"/>
      <c r="AG42" s="116"/>
      <c r="AH42" s="116"/>
      <c r="AI42" s="116"/>
      <c r="AJ42" s="116"/>
      <c r="AK42" s="116"/>
      <c r="AL42" s="692"/>
      <c r="AM42" s="106"/>
      <c r="AP42" s="742"/>
      <c r="AQ42" s="746"/>
      <c r="AR42" s="746"/>
      <c r="AS42" s="746"/>
      <c r="AT42" s="746"/>
      <c r="AU42" s="746"/>
      <c r="AV42" s="746"/>
      <c r="AW42" s="746"/>
      <c r="AX42" s="746"/>
      <c r="AY42" s="746"/>
      <c r="AZ42" s="746"/>
      <c r="BA42" s="742"/>
    </row>
    <row r="43" spans="2:53" ht="12.75" customHeight="1" x14ac:dyDescent="0.25">
      <c r="B43" s="104"/>
      <c r="C43" s="693"/>
      <c r="D43" s="687"/>
      <c r="E43" s="687"/>
      <c r="F43" s="687"/>
      <c r="G43" s="687"/>
      <c r="H43" s="687"/>
      <c r="I43" s="687"/>
      <c r="J43" s="687"/>
      <c r="K43" s="707"/>
      <c r="L43" s="687"/>
      <c r="M43" s="687"/>
      <c r="N43" s="687"/>
      <c r="O43" s="687"/>
      <c r="P43" s="687"/>
      <c r="Q43" s="687"/>
      <c r="R43" s="687"/>
      <c r="S43" s="692"/>
      <c r="T43" s="687"/>
      <c r="U43" s="708"/>
      <c r="V43" s="116"/>
      <c r="W43" s="116"/>
      <c r="X43" s="116"/>
      <c r="Y43" s="116"/>
      <c r="Z43" s="116"/>
      <c r="AA43" s="116"/>
      <c r="AB43" s="116"/>
      <c r="AC43" s="116"/>
      <c r="AD43" s="116"/>
      <c r="AE43" s="116"/>
      <c r="AF43" s="116"/>
      <c r="AG43" s="116"/>
      <c r="AH43" s="116"/>
      <c r="AI43" s="116"/>
      <c r="AJ43" s="116"/>
      <c r="AK43" s="116"/>
      <c r="AL43" s="692"/>
      <c r="AM43" s="106"/>
      <c r="AP43" s="742"/>
      <c r="AQ43" s="746"/>
      <c r="AR43" s="746"/>
      <c r="AS43" s="746"/>
      <c r="AT43" s="746"/>
      <c r="AU43" s="746"/>
      <c r="AV43" s="746"/>
      <c r="AW43" s="746"/>
      <c r="AX43" s="746"/>
      <c r="AY43" s="746"/>
      <c r="AZ43" s="746"/>
      <c r="BA43" s="742"/>
    </row>
    <row r="44" spans="2:53" ht="12.75" customHeight="1" x14ac:dyDescent="0.25">
      <c r="B44" s="104"/>
      <c r="C44" s="693"/>
      <c r="D44" s="687"/>
      <c r="E44" s="687"/>
      <c r="F44" s="687"/>
      <c r="G44" s="687"/>
      <c r="H44" s="687"/>
      <c r="I44" s="687"/>
      <c r="J44" s="687"/>
      <c r="K44" s="707"/>
      <c r="L44" s="687"/>
      <c r="M44" s="687"/>
      <c r="N44" s="687"/>
      <c r="O44" s="687"/>
      <c r="P44" s="687"/>
      <c r="Q44" s="687"/>
      <c r="R44" s="687"/>
      <c r="S44" s="692"/>
      <c r="T44" s="687"/>
      <c r="U44" s="708"/>
      <c r="V44" s="116"/>
      <c r="W44" s="116"/>
      <c r="X44" s="116"/>
      <c r="Y44" s="116"/>
      <c r="Z44" s="116"/>
      <c r="AA44" s="116"/>
      <c r="AB44" s="116"/>
      <c r="AC44" s="116"/>
      <c r="AD44" s="116"/>
      <c r="AE44" s="116"/>
      <c r="AF44" s="116"/>
      <c r="AG44" s="116"/>
      <c r="AH44" s="116"/>
      <c r="AI44" s="116"/>
      <c r="AJ44" s="116"/>
      <c r="AK44" s="116"/>
      <c r="AL44" s="692"/>
      <c r="AM44" s="106"/>
      <c r="AP44" s="742"/>
      <c r="AQ44" s="746"/>
      <c r="AR44" s="746"/>
      <c r="AS44" s="746"/>
      <c r="AT44" s="746"/>
      <c r="AU44" s="746"/>
      <c r="AV44" s="746"/>
      <c r="AW44" s="746"/>
      <c r="AX44" s="746"/>
      <c r="AY44" s="746"/>
      <c r="AZ44" s="746"/>
      <c r="BA44" s="742"/>
    </row>
    <row r="45" spans="2:53" ht="12.75" customHeight="1" x14ac:dyDescent="0.25">
      <c r="B45" s="104"/>
      <c r="C45" s="693"/>
      <c r="D45" s="687"/>
      <c r="E45" s="687"/>
      <c r="F45" s="687"/>
      <c r="G45" s="687"/>
      <c r="H45" s="687"/>
      <c r="I45" s="687"/>
      <c r="J45" s="687"/>
      <c r="K45" s="707"/>
      <c r="L45" s="687"/>
      <c r="M45" s="687"/>
      <c r="N45" s="687"/>
      <c r="O45" s="687"/>
      <c r="P45" s="687"/>
      <c r="Q45" s="687"/>
      <c r="R45" s="687"/>
      <c r="S45" s="692"/>
      <c r="T45" s="687"/>
      <c r="U45" s="708"/>
      <c r="V45" s="116"/>
      <c r="W45" s="116"/>
      <c r="X45" s="116"/>
      <c r="Y45" s="116"/>
      <c r="Z45" s="116"/>
      <c r="AA45" s="116"/>
      <c r="AB45" s="116"/>
      <c r="AC45" s="116"/>
      <c r="AD45" s="116"/>
      <c r="AE45" s="116"/>
      <c r="AF45" s="116"/>
      <c r="AG45" s="116"/>
      <c r="AH45" s="116"/>
      <c r="AI45" s="116"/>
      <c r="AJ45" s="116"/>
      <c r="AK45" s="116"/>
      <c r="AL45" s="692"/>
      <c r="AM45" s="106"/>
      <c r="AP45" s="742"/>
      <c r="AQ45" s="746"/>
      <c r="AR45" s="746"/>
      <c r="AS45" s="746"/>
      <c r="AT45" s="746"/>
      <c r="AU45" s="746"/>
      <c r="AV45" s="746"/>
      <c r="AW45" s="746"/>
      <c r="AX45" s="746"/>
      <c r="AY45" s="746"/>
      <c r="AZ45" s="746"/>
      <c r="BA45" s="742"/>
    </row>
    <row r="46" spans="2:53" ht="12.75" customHeight="1" x14ac:dyDescent="0.25">
      <c r="B46" s="104"/>
      <c r="C46" s="693"/>
      <c r="D46" s="687"/>
      <c r="E46" s="687"/>
      <c r="F46" s="687"/>
      <c r="G46" s="687"/>
      <c r="H46" s="687"/>
      <c r="I46" s="687"/>
      <c r="J46" s="687"/>
      <c r="K46" s="707"/>
      <c r="L46" s="687"/>
      <c r="M46" s="687"/>
      <c r="N46" s="687"/>
      <c r="O46" s="687"/>
      <c r="P46" s="687"/>
      <c r="Q46" s="687"/>
      <c r="R46" s="687"/>
      <c r="S46" s="692"/>
      <c r="T46" s="687"/>
      <c r="U46" s="708"/>
      <c r="V46" s="116"/>
      <c r="W46" s="116"/>
      <c r="X46" s="116"/>
      <c r="Y46" s="116"/>
      <c r="Z46" s="116"/>
      <c r="AA46" s="116"/>
      <c r="AB46" s="116"/>
      <c r="AC46" s="116"/>
      <c r="AD46" s="116"/>
      <c r="AE46" s="116"/>
      <c r="AF46" s="116"/>
      <c r="AG46" s="116"/>
      <c r="AH46" s="116"/>
      <c r="AI46" s="116"/>
      <c r="AJ46" s="116"/>
      <c r="AK46" s="116"/>
      <c r="AL46" s="692"/>
      <c r="AM46" s="106"/>
      <c r="AP46" s="742"/>
      <c r="AQ46" s="742"/>
      <c r="AR46" s="742"/>
      <c r="AS46" s="742"/>
      <c r="AT46" s="742"/>
      <c r="AU46" s="742"/>
      <c r="AV46" s="746"/>
      <c r="AW46" s="742"/>
      <c r="AX46" s="742"/>
      <c r="AY46" s="742"/>
      <c r="AZ46" s="742"/>
      <c r="BA46" s="742"/>
    </row>
    <row r="47" spans="2:53" ht="12.75" customHeight="1" x14ac:dyDescent="0.25">
      <c r="B47" s="104"/>
      <c r="C47" s="693"/>
      <c r="D47" s="687"/>
      <c r="E47" s="687"/>
      <c r="F47" s="687"/>
      <c r="G47" s="687"/>
      <c r="H47" s="687"/>
      <c r="I47" s="687"/>
      <c r="J47" s="687"/>
      <c r="K47" s="707"/>
      <c r="L47" s="687"/>
      <c r="M47" s="687"/>
      <c r="N47" s="687"/>
      <c r="O47" s="687"/>
      <c r="P47" s="687"/>
      <c r="Q47" s="687"/>
      <c r="R47" s="687"/>
      <c r="S47" s="692"/>
      <c r="T47" s="687"/>
      <c r="U47" s="708"/>
      <c r="V47" s="116"/>
      <c r="W47" s="116"/>
      <c r="X47" s="116"/>
      <c r="Y47" s="116"/>
      <c r="Z47" s="116"/>
      <c r="AA47" s="116"/>
      <c r="AB47" s="116"/>
      <c r="AC47" s="116"/>
      <c r="AD47" s="116"/>
      <c r="AE47" s="116"/>
      <c r="AF47" s="116"/>
      <c r="AG47" s="116"/>
      <c r="AH47" s="116"/>
      <c r="AI47" s="116"/>
      <c r="AJ47" s="116"/>
      <c r="AK47" s="116"/>
      <c r="AL47" s="692"/>
      <c r="AM47" s="106"/>
      <c r="AV47" s="742"/>
    </row>
    <row r="48" spans="2:53" ht="12.75" customHeight="1" x14ac:dyDescent="0.25">
      <c r="B48" s="104"/>
      <c r="C48" s="693"/>
      <c r="D48" s="687"/>
      <c r="E48" s="687"/>
      <c r="F48" s="687"/>
      <c r="G48" s="687"/>
      <c r="H48" s="687"/>
      <c r="I48" s="687"/>
      <c r="J48" s="687"/>
      <c r="K48" s="707"/>
      <c r="L48" s="687"/>
      <c r="M48" s="687"/>
      <c r="N48" s="687"/>
      <c r="O48" s="687"/>
      <c r="P48" s="687"/>
      <c r="Q48" s="687"/>
      <c r="R48" s="687"/>
      <c r="S48" s="692"/>
      <c r="T48" s="687"/>
      <c r="U48" s="708"/>
      <c r="V48" s="116"/>
      <c r="W48" s="116"/>
      <c r="X48" s="116"/>
      <c r="Y48" s="116"/>
      <c r="Z48" s="116"/>
      <c r="AA48" s="116"/>
      <c r="AB48" s="116"/>
      <c r="AC48" s="116"/>
      <c r="AD48" s="116"/>
      <c r="AE48" s="116"/>
      <c r="AF48" s="116"/>
      <c r="AG48" s="116"/>
      <c r="AH48" s="116"/>
      <c r="AI48" s="116"/>
      <c r="AJ48" s="116"/>
      <c r="AK48" s="116"/>
      <c r="AL48" s="692"/>
      <c r="AM48" s="106"/>
    </row>
    <row r="49" spans="2:42" ht="12.75" customHeight="1" x14ac:dyDescent="0.25">
      <c r="B49" s="104"/>
      <c r="C49" s="693"/>
      <c r="D49" s="687"/>
      <c r="E49" s="687"/>
      <c r="F49" s="687"/>
      <c r="G49" s="687"/>
      <c r="H49" s="687"/>
      <c r="I49" s="687"/>
      <c r="J49" s="687"/>
      <c r="K49" s="707"/>
      <c r="L49" s="687"/>
      <c r="M49" s="687"/>
      <c r="N49" s="687"/>
      <c r="O49" s="687"/>
      <c r="P49" s="687"/>
      <c r="Q49" s="687"/>
      <c r="R49" s="687"/>
      <c r="S49" s="692"/>
      <c r="T49" s="687"/>
      <c r="U49" s="708"/>
      <c r="V49" s="116"/>
      <c r="W49" s="116"/>
      <c r="X49" s="116"/>
      <c r="Y49" s="116"/>
      <c r="Z49" s="116"/>
      <c r="AA49" s="116"/>
      <c r="AB49" s="116"/>
      <c r="AC49" s="116"/>
      <c r="AD49" s="116"/>
      <c r="AE49" s="116"/>
      <c r="AF49" s="116"/>
      <c r="AG49" s="116"/>
      <c r="AH49" s="116"/>
      <c r="AI49" s="116"/>
      <c r="AJ49" s="116"/>
      <c r="AK49" s="116"/>
      <c r="AL49" s="692"/>
      <c r="AM49" s="106"/>
    </row>
    <row r="50" spans="2:42" ht="12.75" customHeight="1" x14ac:dyDescent="0.25">
      <c r="B50" s="104"/>
      <c r="C50" s="693"/>
      <c r="D50" s="687"/>
      <c r="E50" s="687"/>
      <c r="F50" s="687"/>
      <c r="G50" s="687"/>
      <c r="H50" s="687"/>
      <c r="I50" s="687"/>
      <c r="J50" s="687"/>
      <c r="K50" s="707"/>
      <c r="L50" s="687"/>
      <c r="M50" s="687"/>
      <c r="N50" s="687"/>
      <c r="O50" s="687"/>
      <c r="P50" s="687"/>
      <c r="Q50" s="687"/>
      <c r="R50" s="687"/>
      <c r="S50" s="692"/>
      <c r="T50" s="687"/>
      <c r="U50" s="708"/>
      <c r="V50" s="116"/>
      <c r="W50" s="116"/>
      <c r="X50" s="116"/>
      <c r="Y50" s="116"/>
      <c r="Z50" s="116"/>
      <c r="AA50" s="116"/>
      <c r="AB50" s="116"/>
      <c r="AC50" s="116"/>
      <c r="AD50" s="116"/>
      <c r="AE50" s="116"/>
      <c r="AF50" s="116"/>
      <c r="AG50" s="116"/>
      <c r="AH50" s="116"/>
      <c r="AI50" s="116"/>
      <c r="AJ50" s="116"/>
      <c r="AK50" s="116"/>
      <c r="AL50" s="692"/>
      <c r="AM50" s="106"/>
    </row>
    <row r="51" spans="2:42" ht="12.75" customHeight="1" x14ac:dyDescent="0.25">
      <c r="B51" s="104"/>
      <c r="C51" s="693"/>
      <c r="D51" s="105"/>
      <c r="E51" s="105"/>
      <c r="F51" s="105"/>
      <c r="G51" s="105"/>
      <c r="H51" s="105"/>
      <c r="I51" s="105"/>
      <c r="J51" s="687"/>
      <c r="K51" s="105"/>
      <c r="L51" s="105"/>
      <c r="M51" s="687"/>
      <c r="N51" s="687"/>
      <c r="O51" s="687"/>
      <c r="P51" s="687"/>
      <c r="Q51" s="687"/>
      <c r="R51" s="687"/>
      <c r="S51" s="692"/>
      <c r="T51" s="687"/>
      <c r="U51" s="708"/>
      <c r="V51" s="116"/>
      <c r="W51" s="116"/>
      <c r="X51" s="116"/>
      <c r="Y51" s="116"/>
      <c r="Z51" s="116"/>
      <c r="AA51" s="116"/>
      <c r="AB51" s="116"/>
      <c r="AC51" s="116"/>
      <c r="AD51" s="116"/>
      <c r="AE51" s="116"/>
      <c r="AF51" s="116"/>
      <c r="AG51" s="116"/>
      <c r="AH51" s="116"/>
      <c r="AI51" s="116"/>
      <c r="AJ51" s="116"/>
      <c r="AK51" s="116"/>
      <c r="AL51" s="692"/>
      <c r="AM51" s="106"/>
    </row>
    <row r="52" spans="2:42" ht="12.75" customHeight="1" x14ac:dyDescent="0.25">
      <c r="B52" s="104"/>
      <c r="C52" s="693"/>
      <c r="D52" s="105"/>
      <c r="E52" s="105"/>
      <c r="F52" s="105"/>
      <c r="G52" s="105"/>
      <c r="H52" s="105"/>
      <c r="I52" s="105"/>
      <c r="J52" s="687"/>
      <c r="K52" s="105"/>
      <c r="L52" s="105"/>
      <c r="M52" s="687"/>
      <c r="N52" s="687"/>
      <c r="O52" s="687"/>
      <c r="P52" s="687"/>
      <c r="Q52" s="687"/>
      <c r="R52" s="687"/>
      <c r="S52" s="692"/>
      <c r="T52" s="687"/>
      <c r="U52" s="708"/>
      <c r="V52" s="116"/>
      <c r="W52" s="116"/>
      <c r="X52" s="116"/>
      <c r="Y52" s="116"/>
      <c r="Z52" s="116"/>
      <c r="AA52" s="116"/>
      <c r="AB52" s="116"/>
      <c r="AC52" s="116"/>
      <c r="AD52" s="116"/>
      <c r="AE52" s="116"/>
      <c r="AF52" s="116"/>
      <c r="AG52" s="116"/>
      <c r="AH52" s="116"/>
      <c r="AI52" s="116"/>
      <c r="AJ52" s="116"/>
      <c r="AK52" s="116"/>
      <c r="AL52" s="692"/>
      <c r="AM52" s="147"/>
      <c r="AN52" s="688"/>
      <c r="AO52" s="688"/>
      <c r="AP52" s="99"/>
    </row>
    <row r="53" spans="2:42" ht="15" customHeight="1" x14ac:dyDescent="0.25">
      <c r="B53" s="104"/>
      <c r="C53" s="136"/>
      <c r="D53" s="126"/>
      <c r="E53" s="126"/>
      <c r="F53" s="126"/>
      <c r="G53" s="126"/>
      <c r="H53" s="126"/>
      <c r="I53" s="126"/>
      <c r="J53" s="695"/>
      <c r="K53" s="126"/>
      <c r="L53" s="126"/>
      <c r="M53" s="695"/>
      <c r="N53" s="695"/>
      <c r="O53" s="695"/>
      <c r="P53" s="695"/>
      <c r="Q53" s="695"/>
      <c r="R53" s="695"/>
      <c r="S53" s="709"/>
      <c r="T53" s="687"/>
      <c r="U53" s="710"/>
      <c r="V53" s="443"/>
      <c r="W53" s="443"/>
      <c r="X53" s="443"/>
      <c r="Y53" s="443"/>
      <c r="Z53" s="443"/>
      <c r="AA53" s="443"/>
      <c r="AB53" s="443"/>
      <c r="AC53" s="443"/>
      <c r="AD53" s="443"/>
      <c r="AE53" s="443"/>
      <c r="AF53" s="443"/>
      <c r="AG53" s="443"/>
      <c r="AH53" s="443"/>
      <c r="AI53" s="443"/>
      <c r="AJ53" s="443"/>
      <c r="AK53" s="443"/>
      <c r="AL53" s="709"/>
      <c r="AM53" s="147"/>
      <c r="AN53" s="688"/>
      <c r="AO53" s="688"/>
      <c r="AP53" s="99"/>
    </row>
    <row r="54" spans="2:42" ht="4.5" customHeight="1" x14ac:dyDescent="0.25">
      <c r="B54" s="104"/>
      <c r="C54" s="329"/>
      <c r="D54" s="687"/>
      <c r="E54" s="687"/>
      <c r="F54" s="689"/>
      <c r="G54" s="689"/>
      <c r="H54" s="689"/>
      <c r="I54" s="689"/>
      <c r="J54" s="689"/>
      <c r="K54" s="689"/>
      <c r="L54" s="689"/>
      <c r="M54" s="689"/>
      <c r="N54" s="689"/>
      <c r="O54" s="689"/>
      <c r="P54" s="689"/>
      <c r="Q54" s="689"/>
      <c r="R54" s="689"/>
      <c r="S54" s="689"/>
      <c r="T54" s="689"/>
      <c r="U54" s="116"/>
      <c r="V54" s="329"/>
      <c r="W54" s="329"/>
      <c r="X54" s="329"/>
      <c r="Y54" s="329"/>
      <c r="Z54" s="329"/>
      <c r="AA54" s="329"/>
      <c r="AB54" s="329"/>
      <c r="AC54" s="329"/>
      <c r="AD54" s="329"/>
      <c r="AE54" s="329"/>
      <c r="AF54" s="329"/>
      <c r="AG54" s="329"/>
      <c r="AH54" s="329"/>
      <c r="AI54" s="329"/>
      <c r="AJ54" s="329"/>
      <c r="AK54" s="329"/>
      <c r="AL54" s="329"/>
      <c r="AM54" s="106"/>
    </row>
    <row r="55" spans="2:42" ht="10.5" customHeight="1" x14ac:dyDescent="0.25">
      <c r="B55" s="104"/>
      <c r="C55" s="700"/>
      <c r="D55" s="701"/>
      <c r="E55" s="701"/>
      <c r="F55" s="701"/>
      <c r="G55" s="702"/>
      <c r="H55" s="738">
        <v>0</v>
      </c>
      <c r="I55" s="737"/>
      <c r="J55" s="737"/>
      <c r="K55" s="737"/>
      <c r="L55" s="737"/>
      <c r="M55" s="739"/>
      <c r="N55" s="737">
        <v>1</v>
      </c>
      <c r="O55" s="737"/>
      <c r="P55" s="737"/>
      <c r="Q55" s="737"/>
      <c r="R55" s="737"/>
      <c r="S55" s="737"/>
      <c r="T55" s="737"/>
      <c r="U55" s="740"/>
      <c r="V55" s="741">
        <v>3</v>
      </c>
      <c r="W55" s="741"/>
      <c r="X55" s="741"/>
      <c r="Y55" s="741"/>
      <c r="Z55" s="741"/>
      <c r="AA55" s="741"/>
      <c r="AB55" s="741"/>
      <c r="AC55" s="741"/>
      <c r="AD55" s="741"/>
      <c r="AE55" s="740"/>
      <c r="AF55" s="741">
        <v>5</v>
      </c>
      <c r="AG55" s="703"/>
      <c r="AH55" s="703"/>
      <c r="AI55" s="703"/>
      <c r="AJ55" s="703"/>
      <c r="AK55" s="703"/>
      <c r="AL55" s="704"/>
      <c r="AM55" s="106"/>
      <c r="AN55" s="688"/>
      <c r="AO55" s="99"/>
    </row>
    <row r="56" spans="2:42" ht="10.5" customHeight="1" x14ac:dyDescent="0.25">
      <c r="B56" s="104"/>
      <c r="C56" s="738" t="s">
        <v>415</v>
      </c>
      <c r="D56" s="737"/>
      <c r="E56" s="701"/>
      <c r="F56" s="701"/>
      <c r="G56" s="702"/>
      <c r="H56" s="700" t="s">
        <v>1068</v>
      </c>
      <c r="I56" s="701"/>
      <c r="J56" s="701"/>
      <c r="K56" s="701"/>
      <c r="L56" s="701"/>
      <c r="M56" s="701"/>
      <c r="N56" s="700" t="s">
        <v>1072</v>
      </c>
      <c r="O56" s="701"/>
      <c r="P56" s="701"/>
      <c r="Q56" s="701"/>
      <c r="R56" s="701"/>
      <c r="S56" s="701"/>
      <c r="T56" s="701"/>
      <c r="U56" s="702"/>
      <c r="V56" s="701" t="s">
        <v>1073</v>
      </c>
      <c r="W56" s="701"/>
      <c r="X56" s="701"/>
      <c r="Y56" s="701"/>
      <c r="Z56" s="703"/>
      <c r="AA56" s="703"/>
      <c r="AB56" s="703"/>
      <c r="AC56" s="703"/>
      <c r="AD56" s="703"/>
      <c r="AE56" s="705"/>
      <c r="AF56" s="703" t="s">
        <v>1074</v>
      </c>
      <c r="AG56" s="703"/>
      <c r="AH56" s="703"/>
      <c r="AI56" s="703"/>
      <c r="AJ56" s="703"/>
      <c r="AK56" s="703"/>
      <c r="AL56" s="704"/>
      <c r="AM56" s="106"/>
      <c r="AN56" s="688"/>
      <c r="AO56" s="99"/>
    </row>
    <row r="57" spans="2:42" ht="10.5" customHeight="1" x14ac:dyDescent="0.25">
      <c r="B57" s="104"/>
      <c r="C57" s="738" t="s">
        <v>1061</v>
      </c>
      <c r="D57" s="737"/>
      <c r="E57" s="701"/>
      <c r="F57" s="701"/>
      <c r="G57" s="702"/>
      <c r="H57" s="699"/>
      <c r="I57" s="699"/>
      <c r="J57" s="699"/>
      <c r="K57" s="699"/>
      <c r="L57" s="699"/>
      <c r="M57" s="699"/>
      <c r="N57" s="700" t="s">
        <v>1069</v>
      </c>
      <c r="O57" s="701"/>
      <c r="P57" s="701"/>
      <c r="Q57" s="701"/>
      <c r="R57" s="701"/>
      <c r="S57" s="701"/>
      <c r="T57" s="701"/>
      <c r="U57" s="705"/>
      <c r="V57" s="703" t="s">
        <v>1070</v>
      </c>
      <c r="W57" s="703"/>
      <c r="X57" s="703"/>
      <c r="Y57" s="703"/>
      <c r="Z57" s="703"/>
      <c r="AA57" s="703"/>
      <c r="AB57" s="703"/>
      <c r="AC57" s="703"/>
      <c r="AD57" s="703"/>
      <c r="AE57" s="705"/>
      <c r="AF57" s="703" t="s">
        <v>1071</v>
      </c>
      <c r="AG57" s="703"/>
      <c r="AH57" s="703"/>
      <c r="AI57" s="703"/>
      <c r="AJ57" s="703"/>
      <c r="AK57" s="703"/>
      <c r="AL57" s="704"/>
      <c r="AM57" s="106"/>
      <c r="AN57" s="688"/>
      <c r="AO57" s="99"/>
    </row>
    <row r="58" spans="2:42" ht="10.5" customHeight="1" x14ac:dyDescent="0.25">
      <c r="B58" s="104"/>
      <c r="C58" s="738" t="s">
        <v>1062</v>
      </c>
      <c r="D58" s="737"/>
      <c r="E58" s="701"/>
      <c r="F58" s="701"/>
      <c r="G58" s="702"/>
      <c r="H58" s="699"/>
      <c r="I58" s="699"/>
      <c r="J58" s="699"/>
      <c r="K58" s="699"/>
      <c r="L58" s="699"/>
      <c r="M58" s="699"/>
      <c r="N58" s="700" t="s">
        <v>1075</v>
      </c>
      <c r="O58" s="701"/>
      <c r="P58" s="701"/>
      <c r="Q58" s="701"/>
      <c r="R58" s="701"/>
      <c r="S58" s="701"/>
      <c r="T58" s="701"/>
      <c r="U58" s="702"/>
      <c r="V58" s="701" t="s">
        <v>1076</v>
      </c>
      <c r="W58" s="701"/>
      <c r="X58" s="701"/>
      <c r="Y58" s="701"/>
      <c r="Z58" s="703"/>
      <c r="AA58" s="703"/>
      <c r="AB58" s="703"/>
      <c r="AC58" s="703"/>
      <c r="AD58" s="703"/>
      <c r="AE58" s="705"/>
      <c r="AF58" s="703" t="s">
        <v>1077</v>
      </c>
      <c r="AG58" s="703"/>
      <c r="AH58" s="703"/>
      <c r="AI58" s="703"/>
      <c r="AJ58" s="703"/>
      <c r="AK58" s="703"/>
      <c r="AL58" s="704"/>
      <c r="AM58" s="106"/>
      <c r="AN58" s="688"/>
      <c r="AO58" s="99"/>
    </row>
    <row r="59" spans="2:42" ht="10.5" customHeight="1" x14ac:dyDescent="0.25">
      <c r="B59" s="104"/>
      <c r="C59" s="738" t="s">
        <v>1063</v>
      </c>
      <c r="D59" s="737"/>
      <c r="E59" s="701"/>
      <c r="F59" s="701"/>
      <c r="G59" s="702"/>
      <c r="H59" s="699"/>
      <c r="I59" s="699"/>
      <c r="J59" s="699"/>
      <c r="K59" s="699"/>
      <c r="L59" s="699"/>
      <c r="M59" s="699"/>
      <c r="N59" s="700" t="s">
        <v>1078</v>
      </c>
      <c r="O59" s="701"/>
      <c r="P59" s="701"/>
      <c r="Q59" s="701"/>
      <c r="R59" s="701"/>
      <c r="S59" s="701"/>
      <c r="T59" s="701"/>
      <c r="U59" s="702"/>
      <c r="V59" s="701" t="s">
        <v>1079</v>
      </c>
      <c r="W59" s="701"/>
      <c r="X59" s="701"/>
      <c r="Y59" s="701"/>
      <c r="Z59" s="703"/>
      <c r="AA59" s="703"/>
      <c r="AB59" s="703"/>
      <c r="AC59" s="703"/>
      <c r="AD59" s="703"/>
      <c r="AE59" s="705"/>
      <c r="AF59" s="703" t="s">
        <v>1080</v>
      </c>
      <c r="AG59" s="703"/>
      <c r="AH59" s="703"/>
      <c r="AI59" s="703"/>
      <c r="AJ59" s="703"/>
      <c r="AK59" s="703"/>
      <c r="AL59" s="704"/>
      <c r="AM59" s="106"/>
      <c r="AN59" s="688"/>
      <c r="AO59" s="99"/>
    </row>
    <row r="60" spans="2:42" ht="10.5" customHeight="1" x14ac:dyDescent="0.25">
      <c r="B60" s="104"/>
      <c r="C60" s="738" t="s">
        <v>1064</v>
      </c>
      <c r="D60" s="737"/>
      <c r="E60" s="701"/>
      <c r="F60" s="701"/>
      <c r="G60" s="702"/>
      <c r="H60" s="699"/>
      <c r="I60" s="699"/>
      <c r="J60" s="699"/>
      <c r="K60" s="699"/>
      <c r="L60" s="699"/>
      <c r="M60" s="699"/>
      <c r="N60" s="700" t="s">
        <v>1084</v>
      </c>
      <c r="O60" s="701"/>
      <c r="P60" s="701"/>
      <c r="Q60" s="701"/>
      <c r="R60" s="701"/>
      <c r="S60" s="701"/>
      <c r="T60" s="701"/>
      <c r="U60" s="702"/>
      <c r="V60" s="701" t="s">
        <v>1079</v>
      </c>
      <c r="W60" s="701"/>
      <c r="X60" s="701"/>
      <c r="Y60" s="701"/>
      <c r="Z60" s="703"/>
      <c r="AA60" s="703"/>
      <c r="AB60" s="703"/>
      <c r="AC60" s="703"/>
      <c r="AD60" s="703"/>
      <c r="AE60" s="705"/>
      <c r="AF60" s="703" t="s">
        <v>1085</v>
      </c>
      <c r="AG60" s="703"/>
      <c r="AH60" s="703"/>
      <c r="AI60" s="703"/>
      <c r="AJ60" s="703"/>
      <c r="AK60" s="703"/>
      <c r="AL60" s="704"/>
      <c r="AM60" s="106"/>
      <c r="AN60" s="688"/>
      <c r="AO60" s="99"/>
    </row>
    <row r="61" spans="2:42" ht="10.5" customHeight="1" x14ac:dyDescent="0.25">
      <c r="B61" s="104"/>
      <c r="C61" s="738" t="s">
        <v>1057</v>
      </c>
      <c r="D61" s="737"/>
      <c r="E61" s="701"/>
      <c r="F61" s="701"/>
      <c r="G61" s="702"/>
      <c r="H61" s="699"/>
      <c r="I61" s="699"/>
      <c r="J61" s="699"/>
      <c r="K61" s="699"/>
      <c r="L61" s="699"/>
      <c r="M61" s="699"/>
      <c r="N61" s="700" t="s">
        <v>1081</v>
      </c>
      <c r="O61" s="701"/>
      <c r="P61" s="701"/>
      <c r="Q61" s="701"/>
      <c r="R61" s="701"/>
      <c r="S61" s="701"/>
      <c r="T61" s="701"/>
      <c r="U61" s="702"/>
      <c r="V61" s="701" t="s">
        <v>1082</v>
      </c>
      <c r="W61" s="701"/>
      <c r="X61" s="701"/>
      <c r="Y61" s="701"/>
      <c r="Z61" s="703"/>
      <c r="AA61" s="703"/>
      <c r="AB61" s="703"/>
      <c r="AC61" s="703"/>
      <c r="AD61" s="703"/>
      <c r="AE61" s="705"/>
      <c r="AF61" s="703" t="s">
        <v>1083</v>
      </c>
      <c r="AG61" s="703"/>
      <c r="AH61" s="703"/>
      <c r="AI61" s="703"/>
      <c r="AJ61" s="703"/>
      <c r="AK61" s="703"/>
      <c r="AL61" s="704"/>
      <c r="AM61" s="106"/>
      <c r="AN61" s="688"/>
      <c r="AO61" s="99"/>
    </row>
    <row r="62" spans="2:42" ht="10.5" customHeight="1" x14ac:dyDescent="0.25">
      <c r="B62" s="104"/>
      <c r="C62" s="738" t="s">
        <v>1056</v>
      </c>
      <c r="D62" s="737"/>
      <c r="E62" s="701"/>
      <c r="F62" s="701"/>
      <c r="G62" s="702"/>
      <c r="H62" s="699"/>
      <c r="I62" s="699"/>
      <c r="J62" s="699"/>
      <c r="K62" s="699"/>
      <c r="L62" s="699"/>
      <c r="M62" s="699"/>
      <c r="N62" s="700" t="s">
        <v>1100</v>
      </c>
      <c r="O62" s="701"/>
      <c r="P62" s="701"/>
      <c r="Q62" s="701"/>
      <c r="R62" s="701"/>
      <c r="S62" s="701"/>
      <c r="T62" s="701"/>
      <c r="U62" s="702"/>
      <c r="V62" s="701" t="s">
        <v>1086</v>
      </c>
      <c r="W62" s="701"/>
      <c r="X62" s="701"/>
      <c r="Y62" s="701"/>
      <c r="Z62" s="703"/>
      <c r="AA62" s="703"/>
      <c r="AB62" s="703"/>
      <c r="AC62" s="703"/>
      <c r="AD62" s="703"/>
      <c r="AE62" s="705"/>
      <c r="AF62" s="703" t="s">
        <v>1087</v>
      </c>
      <c r="AG62" s="703"/>
      <c r="AH62" s="703"/>
      <c r="AI62" s="703"/>
      <c r="AJ62" s="703"/>
      <c r="AK62" s="703"/>
      <c r="AL62" s="704"/>
      <c r="AM62" s="106"/>
      <c r="AN62" s="688"/>
      <c r="AO62" s="99"/>
    </row>
    <row r="63" spans="2:42" ht="10.5" customHeight="1" x14ac:dyDescent="0.25">
      <c r="B63" s="104"/>
      <c r="C63" s="738" t="s">
        <v>1065</v>
      </c>
      <c r="D63" s="737"/>
      <c r="E63" s="701"/>
      <c r="F63" s="701"/>
      <c r="G63" s="702"/>
      <c r="H63" s="700" t="s">
        <v>1088</v>
      </c>
      <c r="I63" s="701"/>
      <c r="J63" s="701"/>
      <c r="K63" s="701"/>
      <c r="L63" s="701"/>
      <c r="M63" s="702"/>
      <c r="N63" s="700" t="s">
        <v>1089</v>
      </c>
      <c r="O63" s="701"/>
      <c r="P63" s="701"/>
      <c r="Q63" s="701"/>
      <c r="R63" s="701"/>
      <c r="S63" s="701"/>
      <c r="T63" s="701"/>
      <c r="U63" s="702"/>
      <c r="V63" s="701" t="s">
        <v>1090</v>
      </c>
      <c r="W63" s="701"/>
      <c r="X63" s="701"/>
      <c r="Y63" s="701"/>
      <c r="Z63" s="703"/>
      <c r="AA63" s="703"/>
      <c r="AB63" s="703"/>
      <c r="AC63" s="703"/>
      <c r="AD63" s="703"/>
      <c r="AE63" s="705"/>
      <c r="AF63" s="703" t="s">
        <v>1091</v>
      </c>
      <c r="AG63" s="703"/>
      <c r="AH63" s="703"/>
      <c r="AI63" s="703"/>
      <c r="AJ63" s="703"/>
      <c r="AK63" s="703"/>
      <c r="AL63" s="704"/>
      <c r="AM63" s="106"/>
      <c r="AN63" s="688"/>
      <c r="AO63" s="99"/>
    </row>
    <row r="64" spans="2:42" ht="10.5" customHeight="1" x14ac:dyDescent="0.25">
      <c r="B64" s="104"/>
      <c r="C64" s="738" t="s">
        <v>1066</v>
      </c>
      <c r="D64" s="737"/>
      <c r="E64" s="701"/>
      <c r="F64" s="701"/>
      <c r="G64" s="702"/>
      <c r="H64" s="700" t="s">
        <v>1068</v>
      </c>
      <c r="I64" s="701"/>
      <c r="J64" s="701"/>
      <c r="K64" s="701"/>
      <c r="L64" s="701"/>
      <c r="M64" s="702"/>
      <c r="N64" s="700" t="s">
        <v>1092</v>
      </c>
      <c r="O64" s="701"/>
      <c r="P64" s="701"/>
      <c r="Q64" s="701"/>
      <c r="R64" s="701"/>
      <c r="S64" s="701"/>
      <c r="T64" s="701"/>
      <c r="U64" s="702"/>
      <c r="V64" s="701" t="s">
        <v>1093</v>
      </c>
      <c r="W64" s="701"/>
      <c r="X64" s="701"/>
      <c r="Y64" s="701"/>
      <c r="Z64" s="703"/>
      <c r="AA64" s="703"/>
      <c r="AB64" s="703"/>
      <c r="AC64" s="703"/>
      <c r="AD64" s="703"/>
      <c r="AE64" s="705"/>
      <c r="AF64" s="703" t="s">
        <v>1094</v>
      </c>
      <c r="AG64" s="703"/>
      <c r="AH64" s="703"/>
      <c r="AI64" s="703"/>
      <c r="AJ64" s="703"/>
      <c r="AK64" s="703"/>
      <c r="AL64" s="704"/>
      <c r="AM64" s="106"/>
      <c r="AN64" s="688"/>
      <c r="AO64" s="99"/>
    </row>
    <row r="65" spans="2:41" ht="10.5" customHeight="1" x14ac:dyDescent="0.25">
      <c r="B65" s="104"/>
      <c r="C65" s="738" t="s">
        <v>1058</v>
      </c>
      <c r="D65" s="737"/>
      <c r="E65" s="701"/>
      <c r="F65" s="701"/>
      <c r="G65" s="702"/>
      <c r="H65" s="700" t="s">
        <v>1095</v>
      </c>
      <c r="I65" s="701"/>
      <c r="J65" s="701"/>
      <c r="K65" s="701"/>
      <c r="L65" s="701"/>
      <c r="M65" s="702"/>
      <c r="N65" s="700" t="s">
        <v>1096</v>
      </c>
      <c r="O65" s="701"/>
      <c r="P65" s="701"/>
      <c r="Q65" s="701"/>
      <c r="R65" s="701"/>
      <c r="S65" s="701"/>
      <c r="T65" s="701"/>
      <c r="U65" s="702"/>
      <c r="V65" s="701" t="s">
        <v>1097</v>
      </c>
      <c r="W65" s="701"/>
      <c r="X65" s="701"/>
      <c r="Y65" s="701"/>
      <c r="Z65" s="703"/>
      <c r="AA65" s="703"/>
      <c r="AB65" s="703"/>
      <c r="AC65" s="703"/>
      <c r="AD65" s="703"/>
      <c r="AE65" s="705"/>
      <c r="AF65" s="703" t="s">
        <v>1098</v>
      </c>
      <c r="AG65" s="703"/>
      <c r="AH65" s="703"/>
      <c r="AI65" s="703"/>
      <c r="AJ65" s="703"/>
      <c r="AK65" s="715"/>
      <c r="AL65" s="716"/>
      <c r="AM65" s="106"/>
      <c r="AN65" s="688"/>
      <c r="AO65" s="99"/>
    </row>
    <row r="66" spans="2:41" ht="12.75" customHeight="1" x14ac:dyDescent="0.25">
      <c r="B66" s="104"/>
      <c r="C66" s="329"/>
      <c r="D66" s="687"/>
      <c r="E66" s="687"/>
      <c r="F66" s="689"/>
      <c r="G66" s="689"/>
      <c r="H66" s="689"/>
      <c r="I66" s="689"/>
      <c r="J66" s="689"/>
      <c r="K66" s="689"/>
      <c r="L66" s="689"/>
      <c r="M66" s="689"/>
      <c r="N66" s="689"/>
      <c r="O66" s="689"/>
      <c r="P66" s="689"/>
      <c r="Q66" s="689"/>
      <c r="R66" s="689"/>
      <c r="S66" s="689"/>
      <c r="T66" s="689"/>
      <c r="U66" s="116"/>
      <c r="V66" s="329"/>
      <c r="W66" s="329"/>
      <c r="X66" s="329"/>
      <c r="Y66" s="329"/>
      <c r="Z66" s="329"/>
      <c r="AA66" s="329"/>
      <c r="AB66" s="329"/>
      <c r="AC66" s="329"/>
      <c r="AD66" s="329"/>
      <c r="AE66" s="329"/>
      <c r="AF66" s="329"/>
      <c r="AG66" s="329"/>
      <c r="AH66" s="329"/>
      <c r="AI66" s="329"/>
      <c r="AJ66" s="329"/>
      <c r="AK66" s="116"/>
      <c r="AL66" s="745" t="s">
        <v>1129</v>
      </c>
      <c r="AM66" s="106"/>
    </row>
    <row r="67" spans="2:41" ht="4.5" customHeight="1" x14ac:dyDescent="0.25">
      <c r="B67" s="104"/>
      <c r="C67" s="698"/>
      <c r="D67" s="690"/>
      <c r="E67" s="690"/>
      <c r="F67" s="721"/>
      <c r="G67" s="721"/>
      <c r="H67" s="721"/>
      <c r="I67" s="721"/>
      <c r="J67" s="721"/>
      <c r="K67" s="721"/>
      <c r="L67" s="721"/>
      <c r="M67" s="721"/>
      <c r="N67" s="721"/>
      <c r="O67" s="721"/>
      <c r="P67" s="721"/>
      <c r="Q67" s="721"/>
      <c r="R67" s="721"/>
      <c r="S67" s="721"/>
      <c r="T67" s="721"/>
      <c r="U67" s="691"/>
      <c r="V67" s="330"/>
      <c r="W67" s="330"/>
      <c r="X67" s="330"/>
      <c r="Y67" s="330"/>
      <c r="Z67" s="330"/>
      <c r="AA67" s="330"/>
      <c r="AB67" s="330"/>
      <c r="AC67" s="330"/>
      <c r="AD67" s="330"/>
      <c r="AE67" s="330"/>
      <c r="AF67" s="330"/>
      <c r="AG67" s="330"/>
      <c r="AH67" s="330"/>
      <c r="AI67" s="330"/>
      <c r="AJ67" s="330"/>
      <c r="AK67" s="330"/>
      <c r="AL67" s="722"/>
      <c r="AM67" s="106"/>
    </row>
    <row r="68" spans="2:41" ht="49.8" customHeight="1" x14ac:dyDescent="0.25">
      <c r="B68" s="104"/>
      <c r="C68" s="693"/>
      <c r="D68" s="687"/>
      <c r="E68" s="744" t="s">
        <v>1132</v>
      </c>
      <c r="F68" s="1190"/>
      <c r="G68" s="1191"/>
      <c r="H68" s="1191"/>
      <c r="I68" s="1191"/>
      <c r="J68" s="1191"/>
      <c r="K68" s="1191"/>
      <c r="L68" s="1191"/>
      <c r="M68" s="1191"/>
      <c r="N68" s="1191"/>
      <c r="O68" s="1191"/>
      <c r="P68" s="1191"/>
      <c r="Q68" s="1191"/>
      <c r="R68" s="1191"/>
      <c r="S68" s="1191"/>
      <c r="T68" s="1191"/>
      <c r="U68" s="1191"/>
      <c r="V68" s="1191"/>
      <c r="W68" s="1191"/>
      <c r="X68" s="1191"/>
      <c r="Y68" s="1191"/>
      <c r="Z68" s="1191"/>
      <c r="AA68" s="1191"/>
      <c r="AB68" s="1191"/>
      <c r="AC68" s="1191"/>
      <c r="AD68" s="1191"/>
      <c r="AE68" s="1191"/>
      <c r="AF68" s="1192"/>
      <c r="AG68" s="748"/>
      <c r="AH68" s="1193" t="s">
        <v>1277</v>
      </c>
      <c r="AI68" s="1194"/>
      <c r="AJ68" s="1194"/>
      <c r="AK68" s="1195"/>
      <c r="AL68" s="711"/>
      <c r="AM68" s="106"/>
    </row>
    <row r="69" spans="2:41" ht="4.5" customHeight="1" x14ac:dyDescent="0.25">
      <c r="B69" s="104"/>
      <c r="C69" s="694"/>
      <c r="D69" s="695"/>
      <c r="E69" s="695"/>
      <c r="F69" s="696"/>
      <c r="G69" s="696"/>
      <c r="H69" s="696"/>
      <c r="I69" s="696"/>
      <c r="J69" s="696"/>
      <c r="K69" s="696"/>
      <c r="L69" s="696"/>
      <c r="M69" s="696"/>
      <c r="N69" s="696"/>
      <c r="O69" s="696"/>
      <c r="P69" s="696"/>
      <c r="Q69" s="696"/>
      <c r="R69" s="696"/>
      <c r="S69" s="696"/>
      <c r="T69" s="696"/>
      <c r="U69" s="443"/>
      <c r="V69" s="697"/>
      <c r="W69" s="697"/>
      <c r="X69" s="697"/>
      <c r="Y69" s="697"/>
      <c r="Z69" s="697"/>
      <c r="AA69" s="697"/>
      <c r="AB69" s="697"/>
      <c r="AC69" s="697"/>
      <c r="AD69" s="697"/>
      <c r="AE69" s="697"/>
      <c r="AF69" s="697"/>
      <c r="AG69" s="697"/>
      <c r="AH69" s="697"/>
      <c r="AI69" s="697"/>
      <c r="AJ69" s="697"/>
      <c r="AK69" s="697"/>
      <c r="AL69" s="723"/>
      <c r="AM69" s="106"/>
    </row>
    <row r="70" spans="2:41" ht="4.8" customHeight="1" thickBot="1" x14ac:dyDescent="0.3">
      <c r="B70" s="197"/>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98"/>
    </row>
  </sheetData>
  <sheetProtection algorithmName="SHA-512" hashValue="hRRDLWayl1VTLfMF7Z0WXvYRrXMBpRSGjdf+5PILpUOK+S0ikhW7F3sNVHY3W4FqbjHCcq8ZyJmLpvw+g3jCgg==" saltValue="+5CcMro5vGm3v+k+eFxpYA==" spinCount="100000" sheet="1" selectLockedCells="1"/>
  <mergeCells count="38">
    <mergeCell ref="G14:H14"/>
    <mergeCell ref="M29:M35"/>
    <mergeCell ref="AC29:AC35"/>
    <mergeCell ref="K2:AE3"/>
    <mergeCell ref="K4:AE4"/>
    <mergeCell ref="AI3:AM3"/>
    <mergeCell ref="AI4:AM4"/>
    <mergeCell ref="I25:K25"/>
    <mergeCell ref="P25:V25"/>
    <mergeCell ref="Z8:AK25"/>
    <mergeCell ref="G16:V21"/>
    <mergeCell ref="O8:V8"/>
    <mergeCell ref="D8:L8"/>
    <mergeCell ref="G10:I10"/>
    <mergeCell ref="O10:Q10"/>
    <mergeCell ref="G12:H12"/>
    <mergeCell ref="O12:P12"/>
    <mergeCell ref="O29:O35"/>
    <mergeCell ref="P29:P35"/>
    <mergeCell ref="Q29:Q35"/>
    <mergeCell ref="R29:R35"/>
    <mergeCell ref="N29:N35"/>
    <mergeCell ref="O14:P14"/>
    <mergeCell ref="AB29:AB35"/>
    <mergeCell ref="F68:AF68"/>
    <mergeCell ref="AH68:AK68"/>
    <mergeCell ref="AE29:AE35"/>
    <mergeCell ref="AJ29:AJ35"/>
    <mergeCell ref="AK29:AK35"/>
    <mergeCell ref="AF29:AF35"/>
    <mergeCell ref="AG29:AG35"/>
    <mergeCell ref="AH29:AH35"/>
    <mergeCell ref="AI29:AI35"/>
    <mergeCell ref="AD29:AD35"/>
    <mergeCell ref="I29:I35"/>
    <mergeCell ref="J29:J35"/>
    <mergeCell ref="K29:K35"/>
    <mergeCell ref="L29:L35"/>
  </mergeCell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31</vt:i4>
      </vt:variant>
    </vt:vector>
  </HeadingPairs>
  <TitlesOfParts>
    <vt:vector size="46" baseType="lpstr">
      <vt:lpstr>intro</vt:lpstr>
      <vt:lpstr>vorbereitung</vt:lpstr>
      <vt:lpstr>brief_hza</vt:lpstr>
      <vt:lpstr>rezeptkarte</vt:lpstr>
      <vt:lpstr>sud-journal</vt:lpstr>
      <vt:lpstr>sud-journal (handout)</vt:lpstr>
      <vt:lpstr>gaerdiagramm</vt:lpstr>
      <vt:lpstr>lagerbericht</vt:lpstr>
      <vt:lpstr>verkostungsbogen</vt:lpstr>
      <vt:lpstr>untappd</vt:lpstr>
      <vt:lpstr>banderole</vt:lpstr>
      <vt:lpstr>zapfschild</vt:lpstr>
      <vt:lpstr>historie</vt:lpstr>
      <vt:lpstr>Tabelle2</vt:lpstr>
      <vt:lpstr>grafiken</vt:lpstr>
      <vt:lpstr>Baden_Württemberg</vt:lpstr>
      <vt:lpstr>Bayern</vt:lpstr>
      <vt:lpstr>Berlin</vt:lpstr>
      <vt:lpstr>Brandenburg</vt:lpstr>
      <vt:lpstr>Bremen</vt:lpstr>
      <vt:lpstr>banderole!Druckbereich</vt:lpstr>
      <vt:lpstr>brief_hza!Druckbereich</vt:lpstr>
      <vt:lpstr>gaerdiagramm!Druckbereich</vt:lpstr>
      <vt:lpstr>lagerbericht!Druckbereich</vt:lpstr>
      <vt:lpstr>rezeptkarte!Druckbereich</vt:lpstr>
      <vt:lpstr>'sud-journal'!Druckbereich</vt:lpstr>
      <vt:lpstr>'sud-journal (handout)'!Druckbereich</vt:lpstr>
      <vt:lpstr>untappd!Druckbereich</vt:lpstr>
      <vt:lpstr>verkostungsbogen!Druckbereich</vt:lpstr>
      <vt:lpstr>vorbereitung!Druckbereich</vt:lpstr>
      <vt:lpstr>zapfschild!Druckbereich</vt:lpstr>
      <vt:lpstr>EBC</vt:lpstr>
      <vt:lpstr>Hamburg</vt:lpstr>
      <vt:lpstr>Hessen</vt:lpstr>
      <vt:lpstr>Mecklenburg_Vorpommern</vt:lpstr>
      <vt:lpstr>Niedersachsen</vt:lpstr>
      <vt:lpstr>Nordrhein_Westfalen</vt:lpstr>
      <vt:lpstr>obergärig</vt:lpstr>
      <vt:lpstr>Rheinland_Pfalz</vt:lpstr>
      <vt:lpstr>Saarland</vt:lpstr>
      <vt:lpstr>Sachsen</vt:lpstr>
      <vt:lpstr>Sachsen_Anhalt</vt:lpstr>
      <vt:lpstr>Schleswig_Holstein</vt:lpstr>
      <vt:lpstr>Thüringen</vt:lpstr>
      <vt:lpstr>untergärig</vt:lpstr>
      <vt:lpstr>Weißbierhefe</vt:lpstr>
    </vt:vector>
  </TitlesOfParts>
  <Company>Bräu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Hopfezopfe</dc:creator>
  <cp:lastModifiedBy>trami</cp:lastModifiedBy>
  <cp:lastPrinted>2018-10-14T08:32:50Z</cp:lastPrinted>
  <dcterms:created xsi:type="dcterms:W3CDTF">2006-12-11T20:59:14Z</dcterms:created>
  <dcterms:modified xsi:type="dcterms:W3CDTF">2018-11-18T18:28:33Z</dcterms:modified>
</cp:coreProperties>
</file>